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196" windowHeight="4092" tabRatio="512" activeTab="4"/>
  </bookViews>
  <sheets>
    <sheet name="Contents" sheetId="1" r:id="rId1"/>
    <sheet name="Demographics" sheetId="2" r:id="rId2"/>
    <sheet name="Undergraduate" sheetId="3" r:id="rId3"/>
    <sheet name="Graduate" sheetId="4" r:id="rId4"/>
    <sheet name="Faculty Positions" sheetId="5" r:id="rId5"/>
    <sheet name="Faculty Profiles" sheetId="6" r:id="rId6"/>
    <sheet name="Retirements" sheetId="7" r:id="rId7"/>
    <sheet name="Resignations" sheetId="8" r:id="rId8"/>
    <sheet name="Administrators" sheetId="9" r:id="rId9"/>
  </sheets>
  <definedNames>
    <definedName name="_xlnm.Print_Area" localSheetId="8">'Administrators'!$A$1:$H$90</definedName>
    <definedName name="_xlnm.Print_Area" localSheetId="1">'Demographics'!$A$1:$G$139</definedName>
    <definedName name="_xlnm.Print_Area" localSheetId="4">'Faculty Positions'!$A$1:$D$69</definedName>
    <definedName name="_xlnm.Print_Area" localSheetId="5">'Faculty Profiles'!$A$1:$K$113</definedName>
    <definedName name="_xlnm.Print_Area" localSheetId="7">'Resignations'!$A$1:$K$114</definedName>
    <definedName name="_xlnm.Print_Area" localSheetId="6">'Retirements'!$A$1:$K$72</definedName>
    <definedName name="_xlnm.Print_Area" localSheetId="2">'Undergraduate'!$A$1:$H$348</definedName>
  </definedNames>
  <calcPr fullCalcOnLoad="1"/>
</workbook>
</file>

<file path=xl/sharedStrings.xml><?xml version="1.0" encoding="utf-8"?>
<sst xmlns="http://schemas.openxmlformats.org/spreadsheetml/2006/main" count="1898" uniqueCount="316">
  <si>
    <t xml:space="preserve"> </t>
  </si>
  <si>
    <t>Full-time</t>
  </si>
  <si>
    <t>Part-time</t>
  </si>
  <si>
    <t>Total</t>
  </si>
  <si>
    <t>Percent</t>
  </si>
  <si>
    <t>Public</t>
  </si>
  <si>
    <t>Private</t>
  </si>
  <si>
    <t>College</t>
  </si>
  <si>
    <t>Department</t>
  </si>
  <si>
    <t>Division</t>
  </si>
  <si>
    <t>School</t>
  </si>
  <si>
    <t>Other</t>
  </si>
  <si>
    <t>Yes</t>
  </si>
  <si>
    <t>No</t>
  </si>
  <si>
    <t>New Admissions</t>
  </si>
  <si>
    <t>African-American</t>
  </si>
  <si>
    <t>American Indian/Alaskan Native</t>
  </si>
  <si>
    <t>Asian</t>
  </si>
  <si>
    <t>LPN/LVN</t>
  </si>
  <si>
    <t>RN</t>
  </si>
  <si>
    <t>Master's</t>
  </si>
  <si>
    <t>Caucasian</t>
  </si>
  <si>
    <t>Minimum</t>
  </si>
  <si>
    <t>Maximum</t>
  </si>
  <si>
    <t>Mean</t>
  </si>
  <si>
    <t>Graduate Programs</t>
  </si>
  <si>
    <t>Major</t>
  </si>
  <si>
    <t>Minor</t>
  </si>
  <si>
    <t>Option</t>
  </si>
  <si>
    <t>Track</t>
  </si>
  <si>
    <t>Doctoral Programs</t>
  </si>
  <si>
    <t>OB/GYN</t>
  </si>
  <si>
    <t>2005-2006</t>
  </si>
  <si>
    <t>b. Race/Ethnicity</t>
  </si>
  <si>
    <t>Bachelor's Program</t>
  </si>
  <si>
    <t>a. Highest Earned Credential</t>
  </si>
  <si>
    <t>Contents</t>
  </si>
  <si>
    <t>Worksheet 3: Graduate Programs</t>
  </si>
  <si>
    <t>Worksheet 4: Faculty Positions</t>
  </si>
  <si>
    <t>Worksheet 5: Faculty Profiles</t>
  </si>
  <si>
    <t>Worksheet 6: Retirements</t>
  </si>
  <si>
    <t>Worksheet 7: Resignations</t>
  </si>
  <si>
    <t>Bachelor’s Program</t>
  </si>
  <si>
    <t>Master’s Program</t>
  </si>
  <si>
    <t>a. Full-time</t>
  </si>
  <si>
    <t>b. Part-time</t>
  </si>
  <si>
    <t>Associate's Program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</si>
  <si>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</si>
  <si>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</si>
  <si>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</si>
  <si>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</si>
  <si>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</si>
  <si>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</si>
  <si>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</si>
  <si>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</si>
  <si>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</si>
  <si>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</si>
  <si>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</si>
  <si>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</si>
  <si>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</si>
  <si>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</si>
  <si>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</si>
  <si>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</si>
  <si>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District of Columbia</t>
  </si>
  <si>
    <t>Two-year</t>
  </si>
  <si>
    <t>Four-year</t>
  </si>
  <si>
    <t>Associate</t>
  </si>
  <si>
    <t>Baccalaureate</t>
  </si>
  <si>
    <t>Doctoral</t>
  </si>
  <si>
    <t>RN to Master's</t>
  </si>
  <si>
    <t>Clinical Doctorate</t>
  </si>
  <si>
    <t>0</t>
  </si>
  <si>
    <t>Latino</t>
  </si>
  <si>
    <t>Number</t>
  </si>
  <si>
    <t xml:space="preserve"> African-American </t>
  </si>
  <si>
    <t>2001-2002</t>
  </si>
  <si>
    <t>2002-2003</t>
  </si>
  <si>
    <t>2003-2004</t>
  </si>
  <si>
    <t>2004-2005</t>
  </si>
  <si>
    <t xml:space="preserve"> 2001-2002</t>
  </si>
  <si>
    <t>.</t>
  </si>
  <si>
    <t>Table 1</t>
  </si>
  <si>
    <t>Institutions</t>
  </si>
  <si>
    <t>Table 2</t>
  </si>
  <si>
    <t>Institutional Control</t>
  </si>
  <si>
    <t>Table 3</t>
  </si>
  <si>
    <t>Program Type</t>
  </si>
  <si>
    <t>Table 4</t>
  </si>
  <si>
    <t>Program Designation</t>
  </si>
  <si>
    <t>Table 5</t>
  </si>
  <si>
    <t>Program Autonomy</t>
  </si>
  <si>
    <t>Table 6</t>
  </si>
  <si>
    <t>Program Accreditation</t>
  </si>
  <si>
    <t>Table 7</t>
  </si>
  <si>
    <t>Programs with All Admissions Enrolled</t>
  </si>
  <si>
    <t>Table 8</t>
  </si>
  <si>
    <t>Programs with Qualified Students not Admitted</t>
  </si>
  <si>
    <t>Table 9</t>
  </si>
  <si>
    <t>Program Capacity</t>
  </si>
  <si>
    <t>Table 10</t>
  </si>
  <si>
    <t>Factors Prohibiting Admissions</t>
  </si>
  <si>
    <t>Table 11</t>
  </si>
  <si>
    <t>Enrollment in Fall 2000</t>
  </si>
  <si>
    <t>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</si>
  <si>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</si>
  <si>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</si>
  <si>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</si>
  <si>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</si>
  <si>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</si>
  <si>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</si>
  <si>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</si>
  <si>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</si>
  <si>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Programs with Qualified Students Not Admitted</t>
  </si>
  <si>
    <t>Table 21</t>
  </si>
  <si>
    <t>Table 22</t>
  </si>
  <si>
    <t>Table 23</t>
  </si>
  <si>
    <t>Enrollment Fall 2000</t>
  </si>
  <si>
    <t>Table 24</t>
  </si>
  <si>
    <t>Teacher Preparation Curriculum</t>
  </si>
  <si>
    <t>Table 25</t>
  </si>
  <si>
    <t>Description of Teacher Preparation</t>
  </si>
  <si>
    <t>Table 26</t>
  </si>
  <si>
    <t>Table 27</t>
  </si>
  <si>
    <t>Table 28</t>
  </si>
  <si>
    <t>Table 29</t>
  </si>
  <si>
    <t xml:space="preserve">Table 30 </t>
  </si>
  <si>
    <t>Factors Prohibiting Admission</t>
  </si>
  <si>
    <t>Table 31</t>
  </si>
  <si>
    <t>Table 32</t>
  </si>
  <si>
    <t>Table 33</t>
  </si>
  <si>
    <t>Table 34</t>
  </si>
  <si>
    <t>Table 35</t>
  </si>
  <si>
    <t>Table 36</t>
  </si>
  <si>
    <t>Total Positions</t>
  </si>
  <si>
    <t>Table 37</t>
  </si>
  <si>
    <t>Table 38</t>
  </si>
  <si>
    <t>Table 39</t>
  </si>
  <si>
    <t>Table 40</t>
  </si>
  <si>
    <t>Highest Earned Credential</t>
  </si>
  <si>
    <t>Race/Ethnicity</t>
  </si>
  <si>
    <t>Specialty Areas</t>
  </si>
  <si>
    <t>Table 41</t>
  </si>
  <si>
    <t>Retirees</t>
  </si>
  <si>
    <t>Table 42</t>
  </si>
  <si>
    <t>Anticipated Retirements</t>
  </si>
  <si>
    <t>Table 43</t>
  </si>
  <si>
    <t>Total Resignations</t>
  </si>
  <si>
    <t>Table 44</t>
  </si>
  <si>
    <t>Resignations by Highest Earned Credential</t>
  </si>
  <si>
    <t>Table 45</t>
  </si>
  <si>
    <t>Plans or Current Status of Resigners</t>
  </si>
  <si>
    <t>Table 46</t>
  </si>
  <si>
    <t>Reasons for Resignations</t>
  </si>
  <si>
    <t>Table 47</t>
  </si>
  <si>
    <t>Anticipated Resignations</t>
  </si>
  <si>
    <t>Number of surveys sent</t>
  </si>
  <si>
    <t>Return rate:</t>
  </si>
  <si>
    <t>Table 2: Institutional Control</t>
  </si>
  <si>
    <t>Table 3: Program Type</t>
  </si>
  <si>
    <t>Table 4: Program Designation</t>
  </si>
  <si>
    <t>Table 5: Program Autonomy</t>
  </si>
  <si>
    <t>Table 6: Program Accreditation</t>
  </si>
  <si>
    <t>Is the nursing program autonomous?</t>
  </si>
  <si>
    <t>Did all students admitted to the associate's program enroll?</t>
  </si>
  <si>
    <t>Were qualified students not admitted?</t>
  </si>
  <si>
    <t>Could the associate's program have accepted more students?</t>
  </si>
  <si>
    <t>Lack of qualified applicants</t>
  </si>
  <si>
    <t>Percent (N=275)</t>
  </si>
  <si>
    <t>a. Full-time vs. Part-time</t>
  </si>
  <si>
    <t>Table 12: Estimated Graduates by August 2001</t>
  </si>
  <si>
    <t>Did all students admitted to the bachelor's program enroll?</t>
  </si>
  <si>
    <t>Were qualified students not admitted to the bachelor's program?</t>
  </si>
  <si>
    <t>Could the bachelor's program have accepted more students?</t>
  </si>
  <si>
    <t>What prevented acceptance of more students in the bachelor's program?</t>
  </si>
  <si>
    <t>Table 18: Estimated Graduates by August 2001</t>
  </si>
  <si>
    <t>Did all students admitted to the master's program enroll?</t>
  </si>
  <si>
    <t>Could the master's program have accepted more students?</t>
  </si>
  <si>
    <t>Table 22. Factors Prohibiting Admissions</t>
  </si>
  <si>
    <t>What prevented acceptance of more students in the master's program?</t>
  </si>
  <si>
    <t>Limited clinical sites</t>
  </si>
  <si>
    <t>a. Full-time vs Part-time</t>
  </si>
  <si>
    <t>Table 24. Teacher Preparation Curriculum</t>
  </si>
  <si>
    <t>Does the master's curriculum include courses to prepare teachers?</t>
  </si>
  <si>
    <t>Table 25. Description of Teacher Preparation Curriculum</t>
  </si>
  <si>
    <t>Which of the following best describes the master's teacher preparation curriculum?</t>
  </si>
  <si>
    <t>Table 27. Programs with All Admissions Enrolled</t>
  </si>
  <si>
    <t>Did all students admitted to the doctoral program enroll?</t>
  </si>
  <si>
    <t>Table 28. Programs with Qualified Applicants Not Admitted</t>
  </si>
  <si>
    <t>Were qualified applicants not admitted to the doctoral program?</t>
  </si>
  <si>
    <t>Table 29. Program Capacity</t>
  </si>
  <si>
    <t>Could the doctoral program have accepted more students?</t>
  </si>
  <si>
    <t>Table 30. Factors Prohibiting Admissions</t>
  </si>
  <si>
    <t>What prevented acceptance of more students in the doctoral program?</t>
  </si>
  <si>
    <t>Table 32. Teacher Preparation Curriculum</t>
  </si>
  <si>
    <t>Does the curriculum include courses to prepare teachers?</t>
  </si>
  <si>
    <t>Table 33. Description of Teacher Preparation Curriculum</t>
  </si>
  <si>
    <t>Table 35. Total Budgeted</t>
  </si>
  <si>
    <t>Table 36. Unfilled Positions</t>
  </si>
  <si>
    <t>Table 37. New Positions</t>
  </si>
  <si>
    <t>Table 38. Highest Earned Credential</t>
  </si>
  <si>
    <t>Bachelor's Program Graduates</t>
  </si>
  <si>
    <t>2000-2001</t>
  </si>
  <si>
    <t>1999-2001</t>
  </si>
  <si>
    <t>1999-2000</t>
  </si>
  <si>
    <t>Prepared to teach</t>
  </si>
  <si>
    <t>Doctorate</t>
  </si>
  <si>
    <t>Nursing</t>
  </si>
  <si>
    <t>Public Health</t>
  </si>
  <si>
    <t>Acute Care</t>
  </si>
  <si>
    <t>Adult Health</t>
  </si>
  <si>
    <t>Community Health</t>
  </si>
  <si>
    <t>Critical Care</t>
  </si>
  <si>
    <t>Family Health</t>
  </si>
  <si>
    <t>Gerontology</t>
  </si>
  <si>
    <t>Maternal/Child Health</t>
  </si>
  <si>
    <t>Neonatal Health</t>
  </si>
  <si>
    <t>Nursing Administration</t>
  </si>
  <si>
    <t>Nursing Education</t>
  </si>
  <si>
    <t>Pediatric</t>
  </si>
  <si>
    <t>Psychiatric</t>
  </si>
  <si>
    <t>Rural Health</t>
  </si>
  <si>
    <t>Women's Health</t>
  </si>
  <si>
    <t xml:space="preserve">Master's </t>
  </si>
  <si>
    <t>Non-nursing Position</t>
  </si>
  <si>
    <t>Unknown</t>
  </si>
  <si>
    <t>Salary</t>
  </si>
  <si>
    <t>Career Advancement</t>
  </si>
  <si>
    <t>Workload</t>
  </si>
  <si>
    <t>Family Responsibilities</t>
  </si>
  <si>
    <t>Worksheet 1:</t>
  </si>
  <si>
    <t>Demographics</t>
  </si>
  <si>
    <t xml:space="preserve">Worksheet 2: </t>
  </si>
  <si>
    <t>Undergraduate Programs</t>
  </si>
  <si>
    <t>Worksheet 8: Nursing Education Administrators</t>
  </si>
  <si>
    <t>Table 48.</t>
  </si>
  <si>
    <t>Profile</t>
  </si>
  <si>
    <t>Table 1. Institutions</t>
  </si>
  <si>
    <t>Estimated Graduates 2000-2001 Academic Year</t>
  </si>
  <si>
    <t>New Positions 2001-2002</t>
  </si>
  <si>
    <t>Unfilled Positions 2000-2001</t>
  </si>
  <si>
    <r>
      <t>CCNE</t>
    </r>
    <r>
      <rPr>
        <b/>
        <vertAlign val="superscript"/>
        <sz val="10"/>
        <rFont val="Arial"/>
        <family val="2"/>
      </rPr>
      <t>1</t>
    </r>
  </si>
  <si>
    <r>
      <t>NLNAC</t>
    </r>
    <r>
      <rPr>
        <b/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</si>
  <si>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0"/>
      </rPr>
      <t>Commission on Collegiate Nursing Education</t>
    </r>
  </si>
  <si>
    <r>
      <t>2</t>
    </r>
    <r>
      <rPr>
        <sz val="10"/>
        <rFont val="Arial"/>
        <family val="0"/>
      </rPr>
      <t>National League for Nursing Accreditation Commission</t>
    </r>
  </si>
  <si>
    <t>Percent "yes" responses</t>
  </si>
  <si>
    <t>Table 7. Programs with All Admissions Enrolled</t>
  </si>
  <si>
    <t>Table 9. Program Capacity</t>
  </si>
  <si>
    <t>Table 8. Programs with Qualified Students Not Admitted</t>
  </si>
  <si>
    <t>What prevented acceptance of more students in the associate's program?</t>
  </si>
  <si>
    <t>Table 11. Enrollment Fall 2000</t>
  </si>
  <si>
    <t>Associate's</t>
  </si>
  <si>
    <t>Lack of Slots</t>
  </si>
  <si>
    <t>Lack  of Faculty</t>
  </si>
  <si>
    <t>Lack of Clinical sites</t>
  </si>
  <si>
    <t>Lack of Qualified Applicants</t>
  </si>
  <si>
    <t>Table 10. Factors Prohibiting Admissions</t>
  </si>
  <si>
    <t>Associate's Program Enrollees</t>
  </si>
  <si>
    <t>Table 13. Programs with All Admissions Enrolled</t>
  </si>
  <si>
    <t>Table 14. Programs with Qualified Students Not Admitted</t>
  </si>
  <si>
    <t>Table 15. Program Capacity</t>
  </si>
  <si>
    <t>Table 16. Factors Prohibiting Admission</t>
  </si>
  <si>
    <t>Bachelor's Enrollees</t>
  </si>
  <si>
    <t>Table 17. Fall 2000 Enrollment</t>
  </si>
  <si>
    <t>2000-2001 Graduates</t>
  </si>
  <si>
    <t>Percent 2000-2001</t>
  </si>
  <si>
    <t xml:space="preserve">Lack of faculty </t>
  </si>
  <si>
    <t>Table 20. Program with Qualified Student Not Admitted</t>
  </si>
  <si>
    <t>Table 21. Program Capacity</t>
  </si>
  <si>
    <r>
      <t>Total</t>
    </r>
    <r>
      <rPr>
        <b/>
        <vertAlign val="superscript"/>
        <sz val="10"/>
        <rFont val="Arial"/>
        <family val="2"/>
      </rPr>
      <t>1</t>
    </r>
  </si>
  <si>
    <r>
      <t>1</t>
    </r>
    <r>
      <rPr>
        <b/>
        <sz val="10"/>
        <rFont val="Arial"/>
        <family val="2"/>
      </rPr>
      <t>Number of responses</t>
    </r>
  </si>
  <si>
    <t>Percent of responses</t>
  </si>
  <si>
    <t>Limited space</t>
  </si>
  <si>
    <t>Other race</t>
  </si>
  <si>
    <t>Table 19. Programs with All Admissions Enrolled</t>
  </si>
  <si>
    <t>Table 23. Master's Program Enrollment Fall 2000</t>
  </si>
  <si>
    <t>Table 26. Master's Graduates</t>
  </si>
  <si>
    <t>No qualified applicants</t>
  </si>
  <si>
    <t>No doctoral programs in nursing</t>
  </si>
  <si>
    <r>
      <t>Total</t>
    </r>
    <r>
      <rPr>
        <b/>
        <vertAlign val="superscript"/>
        <sz val="9"/>
        <rFont val="Arial"/>
        <family val="2"/>
      </rPr>
      <t>1</t>
    </r>
  </si>
  <si>
    <t>Table 31. Doctoral Enrollments Fall 2000</t>
  </si>
  <si>
    <r>
      <t>1</t>
    </r>
    <r>
      <rPr>
        <b/>
        <sz val="10"/>
        <rFont val="Arial"/>
        <family val="2"/>
      </rPr>
      <t>Responses</t>
    </r>
  </si>
  <si>
    <t>Table 34. 2000-2001 Doctoral Graduates</t>
  </si>
  <si>
    <t>Faculty Positions</t>
  </si>
  <si>
    <t>Faculty Profiles</t>
  </si>
  <si>
    <t>Table 39. Race/Ethnicity</t>
  </si>
  <si>
    <r>
      <t>Table 40. Specialty</t>
    </r>
    <r>
      <rPr>
        <b/>
        <vertAlign val="superscript"/>
        <sz val="10"/>
        <rFont val="Arial"/>
        <family val="2"/>
      </rPr>
      <t>1</t>
    </r>
  </si>
  <si>
    <t>Note. Some faculty have more than one specialty.</t>
  </si>
  <si>
    <t>Retirements</t>
  </si>
  <si>
    <t>Table 41. Retirements</t>
  </si>
  <si>
    <t xml:space="preserve">Other </t>
  </si>
  <si>
    <t>b. Retirees by Age</t>
  </si>
  <si>
    <t>a. Retirees by Highest Earned Credential</t>
  </si>
  <si>
    <t>Bachelor's</t>
  </si>
  <si>
    <t>Below 49</t>
  </si>
  <si>
    <t>50-55</t>
  </si>
  <si>
    <t>56-60</t>
  </si>
  <si>
    <t>61-65</t>
  </si>
  <si>
    <t>66+</t>
  </si>
  <si>
    <t>Subtotal</t>
  </si>
  <si>
    <t>Table 44. Resignations by Highest Earned Credential</t>
  </si>
  <si>
    <t>Table 45. Plans or Current Status of Resigners</t>
  </si>
  <si>
    <t>Teaching</t>
  </si>
  <si>
    <t>In-state</t>
  </si>
  <si>
    <t>Out-of-state</t>
  </si>
  <si>
    <t>Clinical</t>
  </si>
  <si>
    <t>Settings</t>
  </si>
  <si>
    <t xml:space="preserve">Percent </t>
  </si>
  <si>
    <t>Table 46. Reason for Resignation</t>
  </si>
  <si>
    <t>Table 47. Anticipated Resignations</t>
  </si>
  <si>
    <t>Nursing Education Administrators</t>
  </si>
  <si>
    <t>Number of Years</t>
  </si>
  <si>
    <t>c. Number of Years Employed at Institution</t>
  </si>
  <si>
    <t>d. Number of Years as Nursing Education Administrator</t>
  </si>
  <si>
    <t>Table 42: Anticipated Retirements</t>
  </si>
  <si>
    <t>Table 43. Total Resignations</t>
  </si>
  <si>
    <t>Table 48. Profile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</si>
</sst>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mmmm\ d\,\ yyyy;@"/>
    <numFmt numFmtId="173" formatCode="#,##0.000"/>
    <numFmt numFmtId="174" formatCode="0.000%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u val="single"/>
      <sz val="10"/>
      <name val="Arial Black"/>
      <family val="2"/>
    </font>
    <font>
      <sz val="10"/>
      <name val="Arial Black"/>
      <family val="2"/>
    </font>
    <font>
      <b/>
      <vertAlign val="superscript"/>
      <sz val="9"/>
      <name val="Arial"/>
      <family val="2"/>
    </font>
    <font>
      <sz val="11"/>
      <name val="Arial Black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>
        <color indexed="8"/>
      </right>
      <top style="medium"/>
      <bottom/>
    </border>
    <border>
      <left/>
      <right>
        <color indexed="8"/>
      </right>
      <top style="medium"/>
      <bottom/>
    </border>
    <border>
      <left style="medium"/>
      <right>
        <color indexed="8"/>
      </right>
      <top/>
      <bottom style="medium"/>
    </border>
    <border>
      <left style="hair"/>
      <right>
        <color indexed="8"/>
      </right>
      <top>
        <color indexed="63"/>
      </top>
      <bottom>
        <color indexed="63"/>
      </bottom>
    </border>
    <border>
      <left/>
      <right style="hair"/>
      <top>
        <color indexed="63"/>
      </top>
      <bottom>
        <color indexed="63"/>
      </bottom>
    </border>
    <border>
      <left/>
      <right style="hair"/>
      <top>
        <color indexed="63"/>
      </top>
      <bottom style="hair"/>
    </border>
    <border>
      <left style="hair"/>
      <right>
        <color indexed="8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8"/>
      </right>
      <top style="hair">
        <color indexed="8"/>
      </top>
      <bottom>
        <color indexed="63"/>
      </bottom>
    </border>
    <border>
      <left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8"/>
      </right>
      <top>
        <color indexed="63"/>
      </top>
      <bottom>
        <color indexed="63"/>
      </bottom>
    </border>
    <border>
      <left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8"/>
      </right>
      <top>
        <color indexed="63"/>
      </top>
      <bottom style="hair">
        <color indexed="8"/>
      </bottom>
    </border>
    <border>
      <left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/>
    </border>
    <border>
      <left style="hair"/>
      <right>
        <color indexed="8"/>
      </right>
      <top>
        <color indexed="63"/>
      </top>
      <bottom/>
    </border>
    <border>
      <left style="hair"/>
      <right>
        <color indexed="8"/>
      </right>
      <top/>
      <bottom/>
    </border>
    <border>
      <left style="hair"/>
      <right>
        <color indexed="8"/>
      </right>
      <top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>
        <color indexed="63"/>
      </bottom>
    </border>
    <border>
      <left/>
      <right style="hair"/>
      <top>
        <color indexed="63"/>
      </top>
      <bottom/>
    </border>
    <border>
      <left/>
      <right style="hair"/>
      <top/>
      <bottom/>
    </border>
    <border>
      <left/>
      <right style="hair"/>
      <top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4" fontId="0" fillId="0" borderId="0" xfId="0" applyAlignment="1">
      <alignment/>
    </xf>
    <xf numFmtId="3" fontId="0" fillId="0" borderId="1" xfId="0" applyAlignment="1">
      <alignment horizontal="left" wrapText="1"/>
    </xf>
    <xf numFmtId="3" fontId="0" fillId="0" borderId="2" xfId="0" applyAlignment="1">
      <alignment horizontal="left" wrapText="1"/>
    </xf>
    <xf numFmtId="3" fontId="0" fillId="0" borderId="3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3" fontId="0" fillId="0" borderId="0" xfId="0" applyFont="1" applyBorder="1" applyAlignment="1">
      <alignment horizontal="left" vertical="top" wrapText="1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/>
    </xf>
    <xf numFmtId="9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5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 wrapText="1"/>
    </xf>
    <xf numFmtId="9" fontId="5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9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wrapText="1"/>
    </xf>
    <xf numFmtId="1" fontId="0" fillId="0" borderId="0" xfId="0" applyNumberFormat="1" applyBorder="1" applyAlignment="1">
      <alignment/>
    </xf>
    <xf numFmtId="3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9" fontId="5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left" indent="1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9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0" fillId="0" borderId="0" xfId="0" applyAlignment="1">
      <alignment horizontal="left" indent="2"/>
    </xf>
    <xf numFmtId="3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9" fontId="5" fillId="0" borderId="5" xfId="0" applyNumberFormat="1" applyFont="1" applyBorder="1" applyAlignment="1">
      <alignment/>
    </xf>
    <xf numFmtId="9" fontId="5" fillId="0" borderId="6" xfId="0" applyNumberFormat="1" applyFont="1" applyBorder="1" applyAlignment="1">
      <alignment/>
    </xf>
    <xf numFmtId="173" fontId="0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left" indent="3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0" fontId="8" fillId="0" borderId="0" xfId="0" applyFont="1" applyAlignment="1">
      <alignment horizontal="left" indent="9"/>
    </xf>
    <xf numFmtId="0" fontId="8" fillId="0" borderId="0" xfId="0" applyFont="1" applyAlignment="1">
      <alignment horizontal="left" indent="10"/>
    </xf>
    <xf numFmtId="0" fontId="8" fillId="0" borderId="0" xfId="0" applyFont="1" applyAlignment="1">
      <alignment horizontal="left" indent="11"/>
    </xf>
    <xf numFmtId="0" fontId="0" fillId="0" borderId="0" xfId="0" applyAlignment="1">
      <alignment horizontal="left" indent="4"/>
    </xf>
    <xf numFmtId="0" fontId="5" fillId="0" borderId="0" xfId="0" applyFont="1" applyAlignment="1">
      <alignment horizontal="left" indent="4"/>
    </xf>
    <xf numFmtId="0" fontId="8" fillId="0" borderId="0" xfId="0" applyFont="1" applyAlignment="1">
      <alignment horizontal="left" indent="13"/>
    </xf>
    <xf numFmtId="3" fontId="0" fillId="0" borderId="0" xfId="0" applyNumberFormat="1" applyBorder="1" applyAlignment="1">
      <alignment horizontal="left" indent="3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1" fontId="0" fillId="0" borderId="4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0" fillId="0" borderId="0" xfId="0" applyNumberFormat="1" applyAlignment="1">
      <alignment horizontal="left" indent="3"/>
    </xf>
    <xf numFmtId="3" fontId="0" fillId="0" borderId="0" xfId="0" applyNumberForma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9" fontId="0" fillId="0" borderId="10" xfId="0" applyNumberFormat="1" applyFont="1" applyFill="1" applyBorder="1" applyAlignment="1" applyProtection="1">
      <alignment horizontal="right" wrapText="1"/>
      <protection/>
    </xf>
    <xf numFmtId="9" fontId="0" fillId="0" borderId="11" xfId="0" applyNumberFormat="1" applyBorder="1" applyAlignment="1">
      <alignment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9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9" fontId="5" fillId="0" borderId="16" xfId="0" applyNumberFormat="1" applyFont="1" applyBorder="1" applyAlignment="1">
      <alignment/>
    </xf>
    <xf numFmtId="9" fontId="5" fillId="0" borderId="17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left" indent="7"/>
    </xf>
    <xf numFmtId="0" fontId="5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left" indent="6"/>
    </xf>
    <xf numFmtId="0" fontId="8" fillId="0" borderId="0" xfId="0" applyFont="1" applyAlignment="1">
      <alignment horizontal="left" indent="15"/>
    </xf>
    <xf numFmtId="0" fontId="5" fillId="0" borderId="0" xfId="0" applyFont="1" applyBorder="1" applyAlignment="1">
      <alignment horizontal="left" indent="2"/>
    </xf>
    <xf numFmtId="0" fontId="11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3" fontId="5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18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5" fillId="0" borderId="22" xfId="0" applyNumberFormat="1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4" xfId="0" applyBorder="1" applyAlignment="1">
      <alignment/>
    </xf>
    <xf numFmtId="9" fontId="5" fillId="0" borderId="5" xfId="0" applyNumberFormat="1" applyFont="1" applyBorder="1" applyAlignment="1">
      <alignment/>
    </xf>
    <xf numFmtId="0" fontId="5" fillId="0" borderId="7" xfId="0" applyFont="1" applyBorder="1" applyAlignment="1">
      <alignment/>
    </xf>
    <xf numFmtId="9" fontId="5" fillId="0" borderId="6" xfId="0" applyNumberFormat="1" applyFont="1" applyBorder="1" applyAlignment="1">
      <alignment/>
    </xf>
    <xf numFmtId="0" fontId="0" fillId="0" borderId="0" xfId="0" applyFont="1" applyAlignment="1">
      <alignment horizontal="left" indent="4"/>
    </xf>
    <xf numFmtId="0" fontId="5" fillId="0" borderId="23" xfId="0" applyFont="1" applyBorder="1" applyAlignment="1">
      <alignment horizontal="right" wrapText="1"/>
    </xf>
    <xf numFmtId="1" fontId="0" fillId="0" borderId="24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3" fontId="5" fillId="0" borderId="0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3" fontId="0" fillId="0" borderId="0" xfId="0" applyFont="1" applyBorder="1" applyAlignment="1">
      <alignment horizontal="left" vertical="top" wrapText="1" indent="2"/>
    </xf>
    <xf numFmtId="0" fontId="0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3" fontId="0" fillId="0" borderId="0" xfId="0" applyFont="1" applyBorder="1" applyAlignment="1">
      <alignment horizontal="left" vertical="top" indent="2"/>
    </xf>
    <xf numFmtId="3" fontId="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left" indent="3"/>
    </xf>
    <xf numFmtId="9" fontId="5" fillId="0" borderId="0" xfId="0" applyNumberFormat="1" applyFont="1" applyAlignment="1">
      <alignment horizontal="left" indent="3"/>
    </xf>
    <xf numFmtId="0" fontId="0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indent="2"/>
    </xf>
    <xf numFmtId="3" fontId="0" fillId="0" borderId="0" xfId="0" applyNumberFormat="1" applyBorder="1" applyAlignment="1">
      <alignment horizontal="left" indent="2"/>
    </xf>
    <xf numFmtId="1" fontId="5" fillId="0" borderId="0" xfId="0" applyNumberFormat="1" applyFont="1" applyBorder="1" applyAlignment="1">
      <alignment/>
    </xf>
    <xf numFmtId="0" fontId="5" fillId="0" borderId="8" xfId="0" applyFont="1" applyBorder="1" applyAlignment="1">
      <alignment horizontal="right" wrapText="1"/>
    </xf>
    <xf numFmtId="3" fontId="0" fillId="0" borderId="8" xfId="0" applyNumberFormat="1" applyBorder="1" applyAlignment="1">
      <alignment/>
    </xf>
    <xf numFmtId="9" fontId="5" fillId="0" borderId="0" xfId="0" applyNumberFormat="1" applyFont="1" applyBorder="1" applyAlignment="1">
      <alignment horizontal="left" indent="3"/>
    </xf>
    <xf numFmtId="9" fontId="5" fillId="0" borderId="8" xfId="0" applyNumberFormat="1" applyFont="1" applyBorder="1" applyAlignment="1">
      <alignment/>
    </xf>
    <xf numFmtId="9" fontId="5" fillId="0" borderId="9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0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9" fontId="5" fillId="0" borderId="4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3" fontId="6" fillId="0" borderId="0" xfId="0" applyNumberFormat="1" applyFont="1" applyFill="1" applyBorder="1" applyAlignment="1">
      <alignment horizontal="left" indent="2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7" fillId="0" borderId="0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0" fillId="0" borderId="8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indent="2"/>
    </xf>
    <xf numFmtId="0" fontId="0" fillId="0" borderId="0" xfId="0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5" fillId="0" borderId="0" xfId="0" applyFont="1" applyBorder="1" applyAlignment="1">
      <alignment horizontal="right" wrapText="1"/>
    </xf>
    <xf numFmtId="0" fontId="0" fillId="0" borderId="0" xfId="0" applyFont="1" applyAlignment="1">
      <alignment horizontal="left" indent="2"/>
    </xf>
    <xf numFmtId="0" fontId="5" fillId="0" borderId="0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6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0" xfId="0" applyFont="1" applyBorder="1" applyAlignment="1">
      <alignment/>
    </xf>
    <xf numFmtId="9" fontId="5" fillId="0" borderId="27" xfId="0" applyNumberFormat="1" applyFont="1" applyBorder="1" applyAlignment="1">
      <alignment/>
    </xf>
    <xf numFmtId="0" fontId="5" fillId="0" borderId="28" xfId="0" applyFont="1" applyFill="1" applyBorder="1" applyAlignment="1">
      <alignment horizontal="right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/>
    </xf>
    <xf numFmtId="9" fontId="8" fillId="0" borderId="0" xfId="0" applyNumberFormat="1" applyFont="1" applyAlignment="1">
      <alignment/>
    </xf>
    <xf numFmtId="0" fontId="8" fillId="0" borderId="31" xfId="0" applyFont="1" applyBorder="1" applyAlignment="1">
      <alignment horizontal="right" wrapText="1"/>
    </xf>
    <xf numFmtId="0" fontId="8" fillId="0" borderId="32" xfId="0" applyFont="1" applyBorder="1" applyAlignment="1">
      <alignment/>
    </xf>
    <xf numFmtId="9" fontId="8" fillId="0" borderId="33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9" fontId="7" fillId="0" borderId="0" xfId="0" applyNumberFormat="1" applyFont="1" applyAlignment="1">
      <alignment horizontal="right" wrapText="1"/>
    </xf>
    <xf numFmtId="9" fontId="7" fillId="0" borderId="0" xfId="0" applyNumberFormat="1" applyFont="1" applyBorder="1" applyAlignment="1">
      <alignment horizontal="right" wrapText="1"/>
    </xf>
    <xf numFmtId="9" fontId="7" fillId="0" borderId="0" xfId="0" applyNumberFormat="1" applyFont="1" applyBorder="1" applyAlignment="1">
      <alignment horizontal="right" wrapText="1"/>
    </xf>
    <xf numFmtId="9" fontId="7" fillId="0" borderId="4" xfId="0" applyNumberFormat="1" applyFont="1" applyBorder="1" applyAlignment="1">
      <alignment horizontal="right" wrapText="1"/>
    </xf>
    <xf numFmtId="9" fontId="7" fillId="0" borderId="0" xfId="0" applyNumberFormat="1" applyFont="1" applyBorder="1" applyAlignment="1">
      <alignment horizontal="right" wrapText="1"/>
    </xf>
    <xf numFmtId="9" fontId="7" fillId="0" borderId="5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9" fontId="7" fillId="0" borderId="0" xfId="0" applyNumberFormat="1" applyFont="1" applyFill="1" applyBorder="1" applyAlignment="1">
      <alignment horizontal="right" wrapText="1"/>
    </xf>
    <xf numFmtId="9" fontId="5" fillId="0" borderId="14" xfId="0" applyNumberFormat="1" applyFont="1" applyBorder="1" applyAlignment="1">
      <alignment/>
    </xf>
    <xf numFmtId="9" fontId="5" fillId="0" borderId="15" xfId="0" applyNumberFormat="1" applyFont="1" applyBorder="1" applyAlignment="1">
      <alignment/>
    </xf>
    <xf numFmtId="9" fontId="8" fillId="0" borderId="0" xfId="0" applyNumberFormat="1" applyFont="1" applyAlignment="1">
      <alignment wrapText="1"/>
    </xf>
    <xf numFmtId="10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9" fontId="0" fillId="0" borderId="0" xfId="0" applyNumberFormat="1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5" fillId="0" borderId="0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9" fontId="5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1" fontId="8" fillId="0" borderId="9" xfId="0" applyNumberFormat="1" applyFont="1" applyBorder="1" applyAlignment="1">
      <alignment/>
    </xf>
    <xf numFmtId="9" fontId="8" fillId="0" borderId="9" xfId="0" applyNumberFormat="1" applyFont="1" applyBorder="1" applyAlignment="1">
      <alignment/>
    </xf>
    <xf numFmtId="9" fontId="8" fillId="0" borderId="5" xfId="0" applyNumberFormat="1" applyFont="1" applyBorder="1" applyAlignment="1">
      <alignment/>
    </xf>
    <xf numFmtId="9" fontId="8" fillId="0" borderId="0" xfId="0" applyNumberFormat="1" applyFont="1" applyBorder="1" applyAlignment="1">
      <alignment/>
    </xf>
    <xf numFmtId="0" fontId="0" fillId="0" borderId="0" xfId="0" applyBorder="1" applyAlignment="1">
      <alignment horizontal="left" indent="7"/>
    </xf>
    <xf numFmtId="0" fontId="0" fillId="0" borderId="0" xfId="0" applyFont="1" applyBorder="1" applyAlignment="1">
      <alignment horizontal="left" indent="9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7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34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34" xfId="0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indent="9"/>
    </xf>
    <xf numFmtId="0" fontId="0" fillId="0" borderId="0" xfId="0" applyBorder="1" applyAlignment="1">
      <alignment horizontal="left" indent="9"/>
    </xf>
    <xf numFmtId="0" fontId="0" fillId="0" borderId="0" xfId="0" applyBorder="1" applyAlignment="1">
      <alignment horizontal="left" indent="9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/>
    </xf>
    <xf numFmtId="9" fontId="5" fillId="0" borderId="8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"/>
  <sheetViews>
    <sheetView workbookViewId="0" topLeftCell="A288">
      <selection activeCell="A288" sqref="A288"/>
    </sheetView>
  </sheetViews>
  <sheetFormatPr defaultColWidth="9.140625" defaultRowHeight="12.75"/>
  <cols>
    <col min="1" max="1" width="12.7109375" style="22" bestFit="1" customWidth="1"/>
    <col min="2" max="16384" width="9.140625" style="22" customWidth="1"/>
  </cols>
  <sheetData>
    <row r="1" ht="15">
      <c r="A1" s="106" t="s">
        <v>36</v>
      </c>
    </row>
    <row r="3" spans="1:2" ht="13.5" customHeight="1">
      <c r="A3" s="22" t="s">
        <v>229</v>
      </c>
      <c r="B3" s="22" t="s">
        <v>230</v>
      </c>
    </row>
    <row r="4" spans="1:2" ht="13.5" customHeight="1">
      <c r="A4" s="103" t="s">
        <v>81</v>
      </c>
      <c r="B4" s="22" t="s">
        <v>82</v>
      </c>
    </row>
    <row r="5" spans="1:2" ht="13.5" customHeight="1">
      <c r="A5" s="103" t="s">
        <v>83</v>
      </c>
      <c r="B5" s="22" t="s">
        <v>84</v>
      </c>
    </row>
    <row r="6" spans="1:2" ht="13.5" customHeight="1">
      <c r="A6" s="103" t="s">
        <v>85</v>
      </c>
      <c r="B6" s="22" t="s">
        <v>86</v>
      </c>
    </row>
    <row r="7" spans="1:2" ht="13.5" customHeight="1">
      <c r="A7" s="103" t="s">
        <v>87</v>
      </c>
      <c r="B7" s="22" t="s">
        <v>88</v>
      </c>
    </row>
    <row r="8" spans="1:2" ht="13.5" customHeight="1">
      <c r="A8" s="103" t="s">
        <v>89</v>
      </c>
      <c r="B8" s="22" t="s">
        <v>90</v>
      </c>
    </row>
    <row r="9" spans="1:2" ht="13.5" customHeight="1">
      <c r="A9" s="103" t="s">
        <v>91</v>
      </c>
      <c r="B9" s="22" t="s">
        <v>92</v>
      </c>
    </row>
    <row r="10" ht="13.5" customHeight="1"/>
    <row r="11" spans="1:2" ht="13.5" customHeight="1">
      <c r="A11" s="22" t="s">
        <v>231</v>
      </c>
      <c r="B11" s="22" t="s">
        <v>232</v>
      </c>
    </row>
    <row r="12" ht="13.5" customHeight="1">
      <c r="A12" s="114" t="s">
        <v>46</v>
      </c>
    </row>
    <row r="13" spans="1:2" ht="13.5" customHeight="1">
      <c r="A13" s="103" t="s">
        <v>93</v>
      </c>
      <c r="B13" s="22" t="s">
        <v>94</v>
      </c>
    </row>
    <row r="14" spans="1:2" ht="13.5" customHeight="1">
      <c r="A14" s="103" t="s">
        <v>95</v>
      </c>
      <c r="B14" s="22" t="s">
        <v>96</v>
      </c>
    </row>
    <row r="15" spans="1:2" ht="13.5" customHeight="1">
      <c r="A15" s="103" t="s">
        <v>97</v>
      </c>
      <c r="B15" s="22" t="s">
        <v>98</v>
      </c>
    </row>
    <row r="16" spans="1:2" ht="13.5" customHeight="1">
      <c r="A16" s="103" t="s">
        <v>99</v>
      </c>
      <c r="B16" s="22" t="s">
        <v>100</v>
      </c>
    </row>
    <row r="17" spans="1:2" ht="13.5" customHeight="1">
      <c r="A17" s="103" t="s">
        <v>101</v>
      </c>
      <c r="B17" s="22" t="s">
        <v>102</v>
      </c>
    </row>
    <row r="18" spans="1:2" ht="13.5" customHeight="1">
      <c r="A18" s="103" t="s">
        <v>103</v>
      </c>
      <c r="B18" s="22" t="s">
        <v>237</v>
      </c>
    </row>
    <row r="19" ht="13.5" customHeight="1">
      <c r="A19" s="103"/>
    </row>
    <row r="20" ht="13.5" customHeight="1">
      <c r="A20" s="114" t="s">
        <v>42</v>
      </c>
    </row>
    <row r="21" spans="1:2" ht="13.5" customHeight="1">
      <c r="A21" s="103" t="s">
        <v>104</v>
      </c>
      <c r="B21" s="22" t="s">
        <v>94</v>
      </c>
    </row>
    <row r="22" spans="1:2" ht="13.5" customHeight="1">
      <c r="A22" s="103" t="s">
        <v>105</v>
      </c>
      <c r="B22" s="22" t="s">
        <v>96</v>
      </c>
    </row>
    <row r="23" spans="1:2" ht="13.5" customHeight="1">
      <c r="A23" s="103" t="s">
        <v>106</v>
      </c>
      <c r="B23" s="22" t="s">
        <v>98</v>
      </c>
    </row>
    <row r="24" spans="1:2" ht="13.5" customHeight="1">
      <c r="A24" s="103" t="s">
        <v>107</v>
      </c>
      <c r="B24" s="22" t="s">
        <v>100</v>
      </c>
    </row>
    <row r="25" spans="1:2" ht="13.5" customHeight="1">
      <c r="A25" s="103" t="s">
        <v>108</v>
      </c>
      <c r="B25" s="22" t="s">
        <v>102</v>
      </c>
    </row>
    <row r="26" spans="1:2" ht="13.5" customHeight="1">
      <c r="A26" s="103" t="s">
        <v>109</v>
      </c>
      <c r="B26" s="22" t="s">
        <v>237</v>
      </c>
    </row>
    <row r="27" ht="13.5" customHeight="1">
      <c r="A27" s="103"/>
    </row>
    <row r="28" ht="13.5" customHeight="1">
      <c r="A28" s="22" t="s">
        <v>37</v>
      </c>
    </row>
    <row r="29" ht="13.5" customHeight="1">
      <c r="A29" s="114" t="s">
        <v>43</v>
      </c>
    </row>
    <row r="30" spans="1:2" ht="13.5" customHeight="1">
      <c r="A30" s="103" t="s">
        <v>110</v>
      </c>
      <c r="B30" s="22" t="s">
        <v>94</v>
      </c>
    </row>
    <row r="31" spans="1:2" ht="13.5" customHeight="1">
      <c r="A31" s="103" t="s">
        <v>111</v>
      </c>
      <c r="B31" s="22" t="s">
        <v>112</v>
      </c>
    </row>
    <row r="32" spans="1:2" ht="13.5" customHeight="1">
      <c r="A32" s="103" t="s">
        <v>113</v>
      </c>
      <c r="B32" s="22" t="s">
        <v>98</v>
      </c>
    </row>
    <row r="33" spans="1:2" ht="15" customHeight="1">
      <c r="A33" s="103" t="s">
        <v>114</v>
      </c>
      <c r="B33" s="22" t="s">
        <v>100</v>
      </c>
    </row>
    <row r="34" spans="1:2" ht="13.5" customHeight="1">
      <c r="A34" s="103" t="s">
        <v>115</v>
      </c>
      <c r="B34" s="22" t="s">
        <v>116</v>
      </c>
    </row>
    <row r="35" spans="1:2" ht="13.5" customHeight="1">
      <c r="A35" s="103" t="s">
        <v>117</v>
      </c>
      <c r="B35" s="22" t="s">
        <v>118</v>
      </c>
    </row>
    <row r="36" spans="1:2" ht="13.5" customHeight="1">
      <c r="A36" s="103" t="s">
        <v>119</v>
      </c>
      <c r="B36" s="22" t="s">
        <v>120</v>
      </c>
    </row>
    <row r="37" spans="1:2" ht="13.5" customHeight="1">
      <c r="A37" s="103" t="s">
        <v>121</v>
      </c>
      <c r="B37" s="22" t="s">
        <v>237</v>
      </c>
    </row>
    <row r="38" ht="13.5" customHeight="1"/>
    <row r="39" ht="13.5" customHeight="1">
      <c r="A39" s="114" t="s">
        <v>30</v>
      </c>
    </row>
    <row r="40" spans="1:2" ht="13.5" customHeight="1">
      <c r="A40" s="103" t="s">
        <v>122</v>
      </c>
      <c r="B40" s="22" t="s">
        <v>94</v>
      </c>
    </row>
    <row r="41" spans="1:2" ht="13.5" customHeight="1">
      <c r="A41" s="103" t="s">
        <v>123</v>
      </c>
      <c r="B41" s="22" t="s">
        <v>112</v>
      </c>
    </row>
    <row r="42" spans="1:2" ht="13.5" customHeight="1">
      <c r="A42" s="103" t="s">
        <v>124</v>
      </c>
      <c r="B42" s="22" t="s">
        <v>98</v>
      </c>
    </row>
    <row r="43" spans="1:2" ht="13.5" customHeight="1">
      <c r="A43" s="103" t="s">
        <v>125</v>
      </c>
      <c r="B43" s="22" t="s">
        <v>126</v>
      </c>
    </row>
    <row r="44" spans="1:2" ht="13.5" customHeight="1">
      <c r="A44" s="103" t="s">
        <v>127</v>
      </c>
      <c r="B44" s="22" t="s">
        <v>116</v>
      </c>
    </row>
    <row r="45" spans="1:2" ht="13.5" customHeight="1">
      <c r="A45" s="103" t="s">
        <v>128</v>
      </c>
      <c r="B45" s="22" t="s">
        <v>118</v>
      </c>
    </row>
    <row r="46" spans="1:2" ht="13.5" customHeight="1">
      <c r="A46" s="103" t="s">
        <v>129</v>
      </c>
      <c r="B46" s="22" t="s">
        <v>120</v>
      </c>
    </row>
    <row r="47" spans="1:2" ht="13.5" customHeight="1">
      <c r="A47" s="103" t="s">
        <v>130</v>
      </c>
      <c r="B47" s="22" t="s">
        <v>237</v>
      </c>
    </row>
    <row r="48" ht="13.5" customHeight="1"/>
    <row r="49" ht="13.5" customHeight="1">
      <c r="A49" s="22" t="s">
        <v>38</v>
      </c>
    </row>
    <row r="50" spans="1:2" ht="13.5" customHeight="1">
      <c r="A50" s="103" t="s">
        <v>131</v>
      </c>
      <c r="B50" s="22" t="s">
        <v>133</v>
      </c>
    </row>
    <row r="51" spans="1:2" ht="13.5" customHeight="1">
      <c r="A51" s="103" t="s">
        <v>132</v>
      </c>
      <c r="B51" s="22" t="s">
        <v>239</v>
      </c>
    </row>
    <row r="52" spans="1:2" ht="13.5" customHeight="1">
      <c r="A52" s="103" t="s">
        <v>134</v>
      </c>
      <c r="B52" s="22" t="s">
        <v>238</v>
      </c>
    </row>
    <row r="53" ht="13.5" customHeight="1"/>
    <row r="54" ht="13.5" customHeight="1">
      <c r="A54" s="22" t="s">
        <v>39</v>
      </c>
    </row>
    <row r="55" spans="1:2" ht="13.5" customHeight="1">
      <c r="A55" s="103" t="s">
        <v>135</v>
      </c>
      <c r="B55" s="22" t="s">
        <v>138</v>
      </c>
    </row>
    <row r="56" spans="1:2" ht="13.5" customHeight="1">
      <c r="A56" s="103" t="s">
        <v>136</v>
      </c>
      <c r="B56" s="22" t="s">
        <v>139</v>
      </c>
    </row>
    <row r="57" spans="1:2" ht="13.5" customHeight="1">
      <c r="A57" s="103" t="s">
        <v>137</v>
      </c>
      <c r="B57" s="22" t="s">
        <v>140</v>
      </c>
    </row>
    <row r="58" ht="13.5" customHeight="1"/>
    <row r="59" ht="13.5" customHeight="1">
      <c r="A59" s="22" t="s">
        <v>40</v>
      </c>
    </row>
    <row r="60" spans="1:2" ht="13.5" customHeight="1">
      <c r="A60" s="103" t="s">
        <v>141</v>
      </c>
      <c r="B60" s="22" t="s">
        <v>142</v>
      </c>
    </row>
    <row r="61" spans="1:2" ht="13.5" customHeight="1">
      <c r="A61" s="103" t="s">
        <v>143</v>
      </c>
      <c r="B61" s="22" t="s">
        <v>144</v>
      </c>
    </row>
    <row r="62" ht="13.5" customHeight="1"/>
    <row r="63" ht="13.5" customHeight="1">
      <c r="A63" s="22" t="s">
        <v>41</v>
      </c>
    </row>
    <row r="64" spans="1:2" ht="13.5" customHeight="1">
      <c r="A64" s="103" t="s">
        <v>145</v>
      </c>
      <c r="B64" s="22" t="s">
        <v>146</v>
      </c>
    </row>
    <row r="65" spans="1:2" ht="13.5" customHeight="1">
      <c r="A65" s="103" t="s">
        <v>147</v>
      </c>
      <c r="B65" s="22" t="s">
        <v>148</v>
      </c>
    </row>
    <row r="66" spans="1:2" ht="13.5" customHeight="1">
      <c r="A66" s="103" t="s">
        <v>149</v>
      </c>
      <c r="B66" s="22" t="s">
        <v>150</v>
      </c>
    </row>
    <row r="67" spans="1:2" ht="13.5" customHeight="1">
      <c r="A67" s="103" t="s">
        <v>151</v>
      </c>
      <c r="B67" s="22" t="s">
        <v>152</v>
      </c>
    </row>
    <row r="68" spans="1:2" ht="13.5" customHeight="1">
      <c r="A68" s="103" t="s">
        <v>153</v>
      </c>
      <c r="B68" s="22" t="s">
        <v>154</v>
      </c>
    </row>
    <row r="69" ht="13.5" customHeight="1"/>
    <row r="70" ht="13.5" customHeight="1">
      <c r="A70" s="22" t="s">
        <v>233</v>
      </c>
    </row>
    <row r="71" spans="1:2" ht="13.5" customHeight="1">
      <c r="A71" s="103" t="s">
        <v>234</v>
      </c>
      <c r="B71" s="22" t="s">
        <v>235</v>
      </c>
    </row>
    <row r="72" ht="13.5" customHeight="1"/>
    <row r="73" ht="13.5" customHeight="1"/>
    <row r="74" ht="13.5" customHeight="1"/>
    <row r="75" ht="13.5" customHeight="1"/>
  </sheetData>
  <printOptions/>
  <pageMargins left="0.75" right="0.75" top="0.75" bottom="0.75" header="0.5" footer="0.5"/>
  <pageSetup horizontalDpi="600" verticalDpi="600" orientation="landscape" r:id="rId1"/>
  <headerFooter alignWithMargins="0">
    <oddHeader>&amp;L&amp;"Arial Black,Regular"2001 Survey Results</oddHeader>
    <oddFooter>&amp;C&amp;"Arial Black,Regular"&amp;9&amp;D&amp;R&amp;"Arial Black,Regular"&amp;9Contents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0"/>
  <sheetViews>
    <sheetView workbookViewId="0" topLeftCell="A17">
      <selection activeCell="A39" sqref="A39"/>
    </sheetView>
  </sheetViews>
  <sheetFormatPr defaultColWidth="9.140625" defaultRowHeight="12.75"/>
  <cols>
    <col min="1" max="1" width="22.28125" style="0" customWidth="1"/>
    <col min="2" max="2" width="9.57421875" style="0" customWidth="1"/>
    <col min="3" max="3" width="14.00390625" style="0" customWidth="1"/>
    <col min="4" max="4" width="10.57421875" style="0" customWidth="1"/>
    <col min="7" max="7" width="9.8515625" style="0" customWidth="1"/>
  </cols>
  <sheetData>
    <row r="1" ht="12.75">
      <c r="A1" s="22" t="s">
        <v>236</v>
      </c>
    </row>
    <row r="3" spans="2:4" s="22" customFormat="1" ht="12.75">
      <c r="B3" s="44" t="s">
        <v>64</v>
      </c>
      <c r="C3" s="44" t="s">
        <v>65</v>
      </c>
      <c r="D3" s="44" t="s">
        <v>3</v>
      </c>
    </row>
    <row r="4" spans="1:4" ht="12.75">
      <c r="A4" s="117" t="s">
        <v>47</v>
      </c>
      <c r="B4">
        <v>10</v>
      </c>
      <c r="C4">
        <v>11</v>
      </c>
      <c r="D4">
        <v>21</v>
      </c>
    </row>
    <row r="5" spans="1:4" ht="12.75">
      <c r="A5" s="117" t="s">
        <v>48</v>
      </c>
      <c r="B5">
        <v>5</v>
      </c>
      <c r="C5">
        <v>7</v>
      </c>
      <c r="D5">
        <v>12</v>
      </c>
    </row>
    <row r="6" spans="1:4" ht="12.75">
      <c r="A6" s="117" t="s">
        <v>49</v>
      </c>
      <c r="B6" t="s">
        <v>0</v>
      </c>
      <c r="C6">
        <v>3</v>
      </c>
      <c r="D6">
        <v>3</v>
      </c>
    </row>
    <row r="7" spans="1:4" ht="12.75">
      <c r="A7" s="117" t="s">
        <v>50</v>
      </c>
      <c r="B7">
        <v>16</v>
      </c>
      <c r="C7">
        <v>11</v>
      </c>
      <c r="D7">
        <v>27</v>
      </c>
    </row>
    <row r="8" spans="1:4" ht="12.75">
      <c r="A8" s="117" t="s">
        <v>51</v>
      </c>
      <c r="B8">
        <v>8</v>
      </c>
      <c r="C8">
        <v>15</v>
      </c>
      <c r="D8">
        <v>23</v>
      </c>
    </row>
    <row r="9" spans="1:4" ht="12.75">
      <c r="A9" s="117" t="s">
        <v>52</v>
      </c>
      <c r="B9">
        <v>4</v>
      </c>
      <c r="C9">
        <v>8</v>
      </c>
      <c r="D9">
        <v>12</v>
      </c>
    </row>
    <row r="10" spans="1:4" ht="12.75">
      <c r="A10" s="117" t="s">
        <v>53</v>
      </c>
      <c r="B10">
        <v>3</v>
      </c>
      <c r="C10">
        <v>7</v>
      </c>
      <c r="D10">
        <v>10</v>
      </c>
    </row>
    <row r="11" spans="1:4" ht="12.75">
      <c r="A11" s="117" t="s">
        <v>54</v>
      </c>
      <c r="B11">
        <v>3</v>
      </c>
      <c r="C11">
        <v>4</v>
      </c>
      <c r="D11">
        <v>7</v>
      </c>
    </row>
    <row r="12" spans="1:4" ht="12.75">
      <c r="A12" s="117" t="s">
        <v>55</v>
      </c>
      <c r="B12">
        <v>7</v>
      </c>
      <c r="C12">
        <v>7</v>
      </c>
      <c r="D12">
        <v>14</v>
      </c>
    </row>
    <row r="13" spans="1:4" ht="12.75">
      <c r="A13" s="117" t="s">
        <v>56</v>
      </c>
      <c r="B13">
        <v>15</v>
      </c>
      <c r="C13">
        <v>13</v>
      </c>
      <c r="D13">
        <v>28</v>
      </c>
    </row>
    <row r="14" spans="1:4" ht="12.75">
      <c r="A14" s="117" t="s">
        <v>57</v>
      </c>
      <c r="B14">
        <v>7</v>
      </c>
      <c r="C14">
        <v>7</v>
      </c>
      <c r="D14">
        <v>14</v>
      </c>
    </row>
    <row r="15" spans="1:4" ht="12.75">
      <c r="A15" s="117" t="s">
        <v>58</v>
      </c>
      <c r="B15">
        <v>4</v>
      </c>
      <c r="C15">
        <v>6</v>
      </c>
      <c r="D15">
        <v>10</v>
      </c>
    </row>
    <row r="16" spans="1:4" s="36" customFormat="1" ht="12.75">
      <c r="A16" s="118" t="s">
        <v>59</v>
      </c>
      <c r="B16" s="36">
        <v>6</v>
      </c>
      <c r="C16" s="36">
        <v>15</v>
      </c>
      <c r="D16" s="36">
        <v>21</v>
      </c>
    </row>
    <row r="17" spans="1:5" ht="12.75">
      <c r="A17" s="118" t="s">
        <v>60</v>
      </c>
      <c r="B17" s="36">
        <v>27</v>
      </c>
      <c r="C17" s="36">
        <v>16</v>
      </c>
      <c r="D17" s="36">
        <v>43</v>
      </c>
      <c r="E17" s="22"/>
    </row>
    <row r="18" spans="1:5" ht="12.75">
      <c r="A18" s="118" t="s">
        <v>61</v>
      </c>
      <c r="B18" s="51">
        <v>6</v>
      </c>
      <c r="C18" s="51">
        <v>10</v>
      </c>
      <c r="D18" s="51">
        <v>16</v>
      </c>
      <c r="E18" s="22"/>
    </row>
    <row r="19" spans="1:4" ht="12.75">
      <c r="A19" s="117" t="s">
        <v>62</v>
      </c>
      <c r="B19">
        <v>3</v>
      </c>
      <c r="C19">
        <v>9</v>
      </c>
      <c r="D19">
        <v>12</v>
      </c>
    </row>
    <row r="20" spans="1:4" ht="12.75">
      <c r="A20" s="117" t="s">
        <v>63</v>
      </c>
      <c r="B20" t="s">
        <v>0</v>
      </c>
      <c r="C20">
        <v>2</v>
      </c>
      <c r="D20">
        <v>2</v>
      </c>
    </row>
    <row r="21" spans="1:4" ht="12.75">
      <c r="A21" s="103" t="s">
        <v>3</v>
      </c>
      <c r="B21" s="22">
        <v>124</v>
      </c>
      <c r="C21" s="22">
        <v>151</v>
      </c>
      <c r="D21" s="22">
        <v>275</v>
      </c>
    </row>
    <row r="22" spans="1:4" ht="12.75">
      <c r="A22" s="103" t="s">
        <v>4</v>
      </c>
      <c r="B22" s="24">
        <v>0.45</v>
      </c>
      <c r="C22" s="24">
        <v>0.55</v>
      </c>
      <c r="D22" s="22"/>
    </row>
    <row r="23" spans="1:2" ht="12.75">
      <c r="A23" s="119" t="s">
        <v>155</v>
      </c>
      <c r="B23" s="98">
        <v>493</v>
      </c>
    </row>
    <row r="24" spans="1:2" ht="12.75">
      <c r="A24" s="119" t="s">
        <v>156</v>
      </c>
      <c r="B24" s="99">
        <f>275/493</f>
        <v>0.5578093306288032</v>
      </c>
    </row>
    <row r="26" ht="12.75">
      <c r="A26" s="22" t="s">
        <v>157</v>
      </c>
    </row>
    <row r="28" spans="2:4" ht="12.75">
      <c r="B28" s="22" t="s">
        <v>5</v>
      </c>
      <c r="C28" s="22" t="s">
        <v>6</v>
      </c>
      <c r="D28" s="22" t="s">
        <v>3</v>
      </c>
    </row>
    <row r="29" spans="1:4" ht="12.75">
      <c r="A29" s="117" t="s">
        <v>47</v>
      </c>
      <c r="B29">
        <v>17</v>
      </c>
      <c r="C29">
        <v>4</v>
      </c>
      <c r="D29">
        <v>21</v>
      </c>
    </row>
    <row r="30" spans="1:4" ht="12.75">
      <c r="A30" s="117" t="s">
        <v>48</v>
      </c>
      <c r="B30">
        <v>11</v>
      </c>
      <c r="C30">
        <v>1</v>
      </c>
      <c r="D30">
        <v>12</v>
      </c>
    </row>
    <row r="31" spans="1:4" ht="12.75">
      <c r="A31" s="117" t="s">
        <v>49</v>
      </c>
      <c r="B31">
        <v>1</v>
      </c>
      <c r="C31">
        <v>2</v>
      </c>
      <c r="D31">
        <v>3</v>
      </c>
    </row>
    <row r="32" spans="1:4" ht="12.75">
      <c r="A32" s="117" t="s">
        <v>50</v>
      </c>
      <c r="B32">
        <v>24</v>
      </c>
      <c r="C32">
        <v>3</v>
      </c>
      <c r="D32">
        <v>27</v>
      </c>
    </row>
    <row r="33" spans="1:4" ht="12.75">
      <c r="A33" s="117" t="s">
        <v>51</v>
      </c>
      <c r="B33">
        <v>19</v>
      </c>
      <c r="C33">
        <v>4</v>
      </c>
      <c r="D33">
        <v>23</v>
      </c>
    </row>
    <row r="34" spans="1:4" ht="12.75">
      <c r="A34" s="117" t="s">
        <v>52</v>
      </c>
      <c r="B34">
        <v>7</v>
      </c>
      <c r="C34">
        <v>5</v>
      </c>
      <c r="D34">
        <v>12</v>
      </c>
    </row>
    <row r="35" spans="1:4" ht="12.75">
      <c r="A35" s="117" t="s">
        <v>53</v>
      </c>
      <c r="B35">
        <v>8</v>
      </c>
      <c r="C35">
        <v>2</v>
      </c>
      <c r="D35">
        <v>10</v>
      </c>
    </row>
    <row r="36" spans="1:4" ht="12.75">
      <c r="A36" s="117" t="s">
        <v>54</v>
      </c>
      <c r="B36">
        <v>7</v>
      </c>
      <c r="C36">
        <v>0</v>
      </c>
      <c r="D36">
        <v>7</v>
      </c>
    </row>
    <row r="37" spans="1:4" ht="12.75">
      <c r="A37" s="117" t="s">
        <v>55</v>
      </c>
      <c r="B37">
        <v>12</v>
      </c>
      <c r="C37">
        <v>2</v>
      </c>
      <c r="D37">
        <v>14</v>
      </c>
    </row>
    <row r="38" spans="1:4" ht="12.75">
      <c r="A38" s="117" t="s">
        <v>56</v>
      </c>
      <c r="B38">
        <v>22</v>
      </c>
      <c r="C38">
        <v>6</v>
      </c>
      <c r="D38">
        <v>28</v>
      </c>
    </row>
    <row r="39" spans="1:4" ht="12.75">
      <c r="A39" s="117" t="s">
        <v>57</v>
      </c>
      <c r="B39">
        <v>11</v>
      </c>
      <c r="C39">
        <v>3</v>
      </c>
      <c r="D39">
        <v>14</v>
      </c>
    </row>
    <row r="40" spans="1:4" ht="12.75">
      <c r="A40" s="117" t="s">
        <v>58</v>
      </c>
      <c r="B40">
        <v>8</v>
      </c>
      <c r="C40">
        <v>2</v>
      </c>
      <c r="D40">
        <v>10</v>
      </c>
    </row>
    <row r="41" spans="1:4" ht="12.75">
      <c r="A41" s="117" t="s">
        <v>59</v>
      </c>
      <c r="B41">
        <v>15</v>
      </c>
      <c r="C41">
        <v>6</v>
      </c>
      <c r="D41">
        <v>21</v>
      </c>
    </row>
    <row r="42" spans="1:4" ht="12.75">
      <c r="A42" s="117" t="s">
        <v>60</v>
      </c>
      <c r="B42">
        <v>38</v>
      </c>
      <c r="C42">
        <v>5</v>
      </c>
      <c r="D42">
        <v>43</v>
      </c>
    </row>
    <row r="43" spans="1:4" ht="12.75">
      <c r="A43" s="117" t="s">
        <v>61</v>
      </c>
      <c r="B43">
        <v>12</v>
      </c>
      <c r="C43">
        <v>4</v>
      </c>
      <c r="D43">
        <v>16</v>
      </c>
    </row>
    <row r="44" spans="1:4" ht="12.75">
      <c r="A44" s="117" t="s">
        <v>62</v>
      </c>
      <c r="B44">
        <v>7</v>
      </c>
      <c r="C44">
        <v>5</v>
      </c>
      <c r="D44">
        <v>12</v>
      </c>
    </row>
    <row r="45" spans="1:4" ht="12.75">
      <c r="A45" s="117" t="s">
        <v>63</v>
      </c>
      <c r="B45">
        <v>0</v>
      </c>
      <c r="C45">
        <v>2</v>
      </c>
      <c r="D45">
        <v>2</v>
      </c>
    </row>
    <row r="46" spans="1:4" ht="12.75">
      <c r="A46" s="103" t="s">
        <v>3</v>
      </c>
      <c r="B46" s="22">
        <v>219</v>
      </c>
      <c r="C46" s="22">
        <v>56</v>
      </c>
      <c r="D46" s="22">
        <v>275</v>
      </c>
    </row>
    <row r="47" spans="1:4" ht="12.75">
      <c r="A47" s="22"/>
      <c r="B47" s="24">
        <v>0.8</v>
      </c>
      <c r="C47" s="24">
        <v>0.2</v>
      </c>
      <c r="D47" s="22"/>
    </row>
    <row r="48" spans="1:3" ht="12.75">
      <c r="A48" s="22"/>
      <c r="B48" s="24"/>
      <c r="C48" s="24"/>
    </row>
    <row r="50" spans="1:2" ht="12.75">
      <c r="A50" s="22" t="s">
        <v>158</v>
      </c>
      <c r="B50" s="22"/>
    </row>
    <row r="51" spans="1:8" ht="26.25">
      <c r="A51" t="s">
        <v>0</v>
      </c>
      <c r="B51" s="115" t="s">
        <v>66</v>
      </c>
      <c r="C51" s="115" t="s">
        <v>67</v>
      </c>
      <c r="D51" s="115" t="s">
        <v>20</v>
      </c>
      <c r="E51" s="115" t="s">
        <v>68</v>
      </c>
      <c r="F51" s="115" t="s">
        <v>69</v>
      </c>
      <c r="G51" s="115" t="s">
        <v>70</v>
      </c>
      <c r="H51" s="52"/>
    </row>
    <row r="52" spans="1:8" ht="12.75">
      <c r="A52" s="117" t="s">
        <v>47</v>
      </c>
      <c r="B52" s="36">
        <v>12</v>
      </c>
      <c r="C52" s="36">
        <v>10</v>
      </c>
      <c r="D52" s="36">
        <v>7</v>
      </c>
      <c r="E52" s="36">
        <v>1</v>
      </c>
      <c r="F52" s="36">
        <v>5</v>
      </c>
      <c r="G52" s="36">
        <v>0</v>
      </c>
      <c r="H52" s="22"/>
    </row>
    <row r="53" spans="1:7" ht="12.75">
      <c r="A53" s="117" t="s">
        <v>48</v>
      </c>
      <c r="B53">
        <v>7</v>
      </c>
      <c r="C53">
        <v>6</v>
      </c>
      <c r="D53">
        <v>3</v>
      </c>
      <c r="E53">
        <v>1</v>
      </c>
      <c r="F53">
        <v>3</v>
      </c>
      <c r="G53">
        <v>0</v>
      </c>
    </row>
    <row r="54" spans="1:7" ht="12.75">
      <c r="A54" s="117" t="s">
        <v>63</v>
      </c>
      <c r="B54">
        <v>0</v>
      </c>
      <c r="C54">
        <v>2</v>
      </c>
      <c r="D54">
        <v>2</v>
      </c>
      <c r="E54">
        <v>1</v>
      </c>
      <c r="F54">
        <v>1</v>
      </c>
      <c r="G54">
        <v>1</v>
      </c>
    </row>
    <row r="55" spans="1:7" ht="12.75">
      <c r="A55" s="117" t="s">
        <v>49</v>
      </c>
      <c r="B55">
        <v>1</v>
      </c>
      <c r="C55">
        <v>1</v>
      </c>
      <c r="D55">
        <v>2</v>
      </c>
      <c r="E55">
        <v>0</v>
      </c>
      <c r="F55">
        <v>1</v>
      </c>
      <c r="G55">
        <v>0</v>
      </c>
    </row>
    <row r="56" spans="1:7" ht="12.75">
      <c r="A56" s="117" t="s">
        <v>50</v>
      </c>
      <c r="B56">
        <v>17</v>
      </c>
      <c r="C56">
        <v>9</v>
      </c>
      <c r="D56">
        <v>9</v>
      </c>
      <c r="E56">
        <v>4</v>
      </c>
      <c r="F56">
        <v>4</v>
      </c>
      <c r="G56">
        <v>0</v>
      </c>
    </row>
    <row r="57" spans="1:7" ht="12.75">
      <c r="A57" s="117" t="s">
        <v>51</v>
      </c>
      <c r="B57">
        <v>10</v>
      </c>
      <c r="C57">
        <v>12</v>
      </c>
      <c r="D57">
        <v>8</v>
      </c>
      <c r="E57">
        <v>3</v>
      </c>
      <c r="F57">
        <v>5</v>
      </c>
      <c r="G57">
        <v>0</v>
      </c>
    </row>
    <row r="58" spans="1:7" ht="12.75">
      <c r="A58" s="117" t="s">
        <v>52</v>
      </c>
      <c r="B58">
        <v>8</v>
      </c>
      <c r="C58">
        <v>5</v>
      </c>
      <c r="D58">
        <v>3</v>
      </c>
      <c r="E58">
        <v>0</v>
      </c>
      <c r="F58">
        <v>0</v>
      </c>
      <c r="G58">
        <v>0</v>
      </c>
    </row>
    <row r="59" spans="1:7" ht="12.75">
      <c r="A59" s="117" t="s">
        <v>53</v>
      </c>
      <c r="B59">
        <v>6</v>
      </c>
      <c r="C59">
        <v>6</v>
      </c>
      <c r="D59">
        <v>2</v>
      </c>
      <c r="E59">
        <v>1</v>
      </c>
      <c r="F59">
        <v>0</v>
      </c>
      <c r="G59">
        <v>0</v>
      </c>
    </row>
    <row r="60" spans="1:7" ht="12.75">
      <c r="A60" s="117" t="s">
        <v>54</v>
      </c>
      <c r="B60">
        <v>3</v>
      </c>
      <c r="C60">
        <v>3</v>
      </c>
      <c r="D60">
        <v>3</v>
      </c>
      <c r="E60">
        <v>1</v>
      </c>
      <c r="F60">
        <v>2</v>
      </c>
      <c r="G60">
        <v>0</v>
      </c>
    </row>
    <row r="61" spans="1:7" ht="12.75">
      <c r="A61" s="117" t="s">
        <v>55</v>
      </c>
      <c r="B61">
        <v>9</v>
      </c>
      <c r="C61">
        <v>7</v>
      </c>
      <c r="D61">
        <v>5</v>
      </c>
      <c r="E61">
        <v>2</v>
      </c>
      <c r="F61">
        <v>2</v>
      </c>
      <c r="G61">
        <v>0</v>
      </c>
    </row>
    <row r="62" spans="1:7" ht="12.75">
      <c r="A62" s="117" t="s">
        <v>56</v>
      </c>
      <c r="B62">
        <v>17</v>
      </c>
      <c r="C62">
        <v>12</v>
      </c>
      <c r="D62">
        <v>7</v>
      </c>
      <c r="E62">
        <v>1</v>
      </c>
      <c r="F62">
        <v>4</v>
      </c>
      <c r="G62">
        <v>0</v>
      </c>
    </row>
    <row r="63" spans="1:7" ht="12.75">
      <c r="A63" s="117" t="s">
        <v>57</v>
      </c>
      <c r="B63">
        <v>8</v>
      </c>
      <c r="C63">
        <v>5</v>
      </c>
      <c r="D63">
        <v>0</v>
      </c>
      <c r="E63">
        <v>0</v>
      </c>
      <c r="F63">
        <v>0</v>
      </c>
      <c r="G63">
        <v>0</v>
      </c>
    </row>
    <row r="64" spans="1:7" ht="12.75">
      <c r="A64" s="117" t="s">
        <v>58</v>
      </c>
      <c r="B64">
        <v>4</v>
      </c>
      <c r="C64">
        <v>6</v>
      </c>
      <c r="D64">
        <v>2</v>
      </c>
      <c r="E64">
        <v>2</v>
      </c>
      <c r="F64">
        <v>1</v>
      </c>
      <c r="G64">
        <v>1</v>
      </c>
    </row>
    <row r="65" spans="1:7" ht="12.75">
      <c r="A65" s="117" t="s">
        <v>59</v>
      </c>
      <c r="B65">
        <v>7</v>
      </c>
      <c r="C65">
        <v>13</v>
      </c>
      <c r="D65">
        <v>7</v>
      </c>
      <c r="E65">
        <v>3</v>
      </c>
      <c r="F65">
        <v>1</v>
      </c>
      <c r="G65">
        <v>1</v>
      </c>
    </row>
    <row r="66" spans="1:7" ht="12.75">
      <c r="A66" s="117" t="s">
        <v>60</v>
      </c>
      <c r="B66">
        <v>29</v>
      </c>
      <c r="C66">
        <v>17</v>
      </c>
      <c r="D66">
        <v>12</v>
      </c>
      <c r="E66">
        <v>3</v>
      </c>
      <c r="F66">
        <v>5</v>
      </c>
      <c r="G66">
        <v>1</v>
      </c>
    </row>
    <row r="67" spans="1:7" ht="12.75">
      <c r="A67" s="117" t="s">
        <v>61</v>
      </c>
      <c r="B67">
        <v>7</v>
      </c>
      <c r="C67">
        <v>8</v>
      </c>
      <c r="D67">
        <v>7</v>
      </c>
      <c r="E67">
        <v>4</v>
      </c>
      <c r="F67">
        <v>1</v>
      </c>
      <c r="G67">
        <v>0</v>
      </c>
    </row>
    <row r="68" spans="1:7" ht="12.75">
      <c r="A68" s="117" t="s">
        <v>62</v>
      </c>
      <c r="B68">
        <v>7</v>
      </c>
      <c r="C68">
        <v>8</v>
      </c>
      <c r="D68">
        <v>2</v>
      </c>
      <c r="E68">
        <v>1</v>
      </c>
      <c r="F68">
        <v>1</v>
      </c>
      <c r="G68">
        <v>0</v>
      </c>
    </row>
    <row r="69" spans="1:7" ht="12.75">
      <c r="A69" s="103" t="s">
        <v>3</v>
      </c>
      <c r="B69" s="22">
        <v>152</v>
      </c>
      <c r="C69" s="22">
        <v>130</v>
      </c>
      <c r="D69" s="22">
        <v>81</v>
      </c>
      <c r="E69" s="22">
        <v>28</v>
      </c>
      <c r="F69" s="22">
        <v>36</v>
      </c>
      <c r="G69" s="22">
        <v>4</v>
      </c>
    </row>
    <row r="71" ht="12.75">
      <c r="A71" s="22" t="s">
        <v>159</v>
      </c>
    </row>
    <row r="72" spans="2:7" ht="12.75">
      <c r="B72" s="44" t="s">
        <v>7</v>
      </c>
      <c r="C72" s="44" t="s">
        <v>8</v>
      </c>
      <c r="D72" s="44" t="s">
        <v>9</v>
      </c>
      <c r="E72" s="44" t="s">
        <v>10</v>
      </c>
      <c r="F72" s="44" t="s">
        <v>11</v>
      </c>
      <c r="G72" s="44" t="s">
        <v>3</v>
      </c>
    </row>
    <row r="73" spans="1:7" ht="12.75">
      <c r="A73" s="117" t="s">
        <v>47</v>
      </c>
      <c r="B73">
        <v>4</v>
      </c>
      <c r="C73">
        <v>6</v>
      </c>
      <c r="D73">
        <v>6</v>
      </c>
      <c r="E73">
        <v>4</v>
      </c>
      <c r="F73">
        <v>1</v>
      </c>
      <c r="G73">
        <v>21</v>
      </c>
    </row>
    <row r="74" spans="1:7" ht="12.75">
      <c r="A74" s="117" t="s">
        <v>48</v>
      </c>
      <c r="B74">
        <v>1</v>
      </c>
      <c r="C74">
        <v>9</v>
      </c>
      <c r="D74">
        <v>1</v>
      </c>
      <c r="E74">
        <v>1</v>
      </c>
      <c r="F74">
        <v>0</v>
      </c>
      <c r="G74">
        <v>12</v>
      </c>
    </row>
    <row r="75" spans="1:7" ht="12.75">
      <c r="A75" s="117" t="s">
        <v>63</v>
      </c>
      <c r="B75">
        <v>0</v>
      </c>
      <c r="C75">
        <v>0</v>
      </c>
      <c r="D75">
        <v>1</v>
      </c>
      <c r="E75">
        <v>1</v>
      </c>
      <c r="F75">
        <v>0</v>
      </c>
      <c r="G75">
        <v>2</v>
      </c>
    </row>
    <row r="76" spans="1:7" ht="12.75">
      <c r="A76" s="117" t="s">
        <v>49</v>
      </c>
      <c r="B76">
        <v>0</v>
      </c>
      <c r="C76">
        <v>2</v>
      </c>
      <c r="D76">
        <v>1</v>
      </c>
      <c r="E76">
        <v>0</v>
      </c>
      <c r="F76">
        <v>0</v>
      </c>
      <c r="G76">
        <v>3</v>
      </c>
    </row>
    <row r="77" spans="1:7" ht="12.75">
      <c r="A77" s="117" t="s">
        <v>50</v>
      </c>
      <c r="B77">
        <v>4</v>
      </c>
      <c r="C77">
        <v>15</v>
      </c>
      <c r="D77">
        <v>0</v>
      </c>
      <c r="E77">
        <v>6</v>
      </c>
      <c r="F77">
        <v>2</v>
      </c>
      <c r="G77">
        <v>27</v>
      </c>
    </row>
    <row r="78" spans="1:7" ht="12.75">
      <c r="A78" s="117" t="s">
        <v>51</v>
      </c>
      <c r="B78">
        <v>2</v>
      </c>
      <c r="C78">
        <v>9</v>
      </c>
      <c r="D78">
        <v>6</v>
      </c>
      <c r="E78">
        <v>6</v>
      </c>
      <c r="F78">
        <v>0</v>
      </c>
      <c r="G78">
        <v>23</v>
      </c>
    </row>
    <row r="79" spans="1:7" ht="12.75">
      <c r="A79" s="117" t="s">
        <v>52</v>
      </c>
      <c r="B79">
        <v>0</v>
      </c>
      <c r="C79">
        <v>6</v>
      </c>
      <c r="D79">
        <v>2</v>
      </c>
      <c r="E79">
        <v>1</v>
      </c>
      <c r="F79">
        <v>2</v>
      </c>
      <c r="G79">
        <v>11</v>
      </c>
    </row>
    <row r="80" spans="1:7" ht="12.75">
      <c r="A80" s="117" t="s">
        <v>53</v>
      </c>
      <c r="B80">
        <v>2</v>
      </c>
      <c r="C80">
        <v>1</v>
      </c>
      <c r="D80">
        <v>5</v>
      </c>
      <c r="E80">
        <v>2</v>
      </c>
      <c r="F80">
        <v>0</v>
      </c>
      <c r="G80">
        <v>10</v>
      </c>
    </row>
    <row r="81" spans="1:7" ht="12.75">
      <c r="A81" s="117" t="s">
        <v>54</v>
      </c>
      <c r="B81">
        <v>0</v>
      </c>
      <c r="C81">
        <v>5</v>
      </c>
      <c r="D81">
        <v>1</v>
      </c>
      <c r="E81">
        <v>1</v>
      </c>
      <c r="F81">
        <v>0</v>
      </c>
      <c r="G81">
        <v>7</v>
      </c>
    </row>
    <row r="82" spans="1:7" ht="12.75">
      <c r="A82" s="117" t="s">
        <v>55</v>
      </c>
      <c r="B82">
        <v>1</v>
      </c>
      <c r="C82">
        <v>2</v>
      </c>
      <c r="D82">
        <v>5</v>
      </c>
      <c r="E82">
        <v>5</v>
      </c>
      <c r="F82">
        <v>1</v>
      </c>
      <c r="G82">
        <v>14</v>
      </c>
    </row>
    <row r="83" spans="1:7" ht="12.75">
      <c r="A83" s="117" t="s">
        <v>56</v>
      </c>
      <c r="B83">
        <v>0</v>
      </c>
      <c r="C83">
        <v>13</v>
      </c>
      <c r="D83">
        <v>4</v>
      </c>
      <c r="E83">
        <v>8</v>
      </c>
      <c r="F83">
        <v>3</v>
      </c>
      <c r="G83">
        <v>28</v>
      </c>
    </row>
    <row r="84" spans="1:7" ht="12.75">
      <c r="A84" s="117" t="s">
        <v>57</v>
      </c>
      <c r="B84">
        <v>0</v>
      </c>
      <c r="C84">
        <v>8</v>
      </c>
      <c r="D84">
        <v>1</v>
      </c>
      <c r="E84">
        <v>3</v>
      </c>
      <c r="F84">
        <v>2</v>
      </c>
      <c r="G84">
        <v>14</v>
      </c>
    </row>
    <row r="85" spans="1:7" ht="12.75">
      <c r="A85" s="117" t="s">
        <v>58</v>
      </c>
      <c r="B85">
        <v>2</v>
      </c>
      <c r="C85">
        <v>3</v>
      </c>
      <c r="D85">
        <v>2</v>
      </c>
      <c r="E85">
        <v>3</v>
      </c>
      <c r="F85">
        <v>0</v>
      </c>
      <c r="G85">
        <v>10</v>
      </c>
    </row>
    <row r="86" spans="1:7" ht="12.75">
      <c r="A86" s="117" t="s">
        <v>59</v>
      </c>
      <c r="B86">
        <v>3</v>
      </c>
      <c r="C86">
        <v>7</v>
      </c>
      <c r="D86">
        <v>3</v>
      </c>
      <c r="E86">
        <v>8</v>
      </c>
      <c r="F86">
        <v>0</v>
      </c>
      <c r="G86">
        <v>21</v>
      </c>
    </row>
    <row r="87" spans="1:7" ht="12.75">
      <c r="A87" s="117" t="s">
        <v>60</v>
      </c>
      <c r="B87">
        <v>3</v>
      </c>
      <c r="C87">
        <v>23</v>
      </c>
      <c r="D87">
        <v>5</v>
      </c>
      <c r="E87">
        <v>9</v>
      </c>
      <c r="F87">
        <v>3</v>
      </c>
      <c r="G87">
        <v>43</v>
      </c>
    </row>
    <row r="88" spans="1:7" ht="12.75">
      <c r="A88" s="117" t="s">
        <v>61</v>
      </c>
      <c r="B88">
        <v>1</v>
      </c>
      <c r="C88">
        <v>5</v>
      </c>
      <c r="D88">
        <v>0</v>
      </c>
      <c r="E88">
        <v>5</v>
      </c>
      <c r="F88">
        <v>5</v>
      </c>
      <c r="G88">
        <v>16</v>
      </c>
    </row>
    <row r="89" spans="1:7" ht="12.75">
      <c r="A89" s="117" t="s">
        <v>62</v>
      </c>
      <c r="B89">
        <v>1</v>
      </c>
      <c r="C89">
        <v>8</v>
      </c>
      <c r="D89">
        <v>1</v>
      </c>
      <c r="E89">
        <v>2</v>
      </c>
      <c r="F89">
        <v>0</v>
      </c>
      <c r="G89">
        <v>12</v>
      </c>
    </row>
    <row r="90" spans="1:7" ht="12.75">
      <c r="A90" s="103" t="s">
        <v>3</v>
      </c>
      <c r="B90" s="22">
        <v>24</v>
      </c>
      <c r="C90" s="22">
        <v>122</v>
      </c>
      <c r="D90" s="22">
        <v>44</v>
      </c>
      <c r="E90" s="22">
        <v>65</v>
      </c>
      <c r="F90" s="22">
        <v>19</v>
      </c>
      <c r="G90" s="22">
        <v>274</v>
      </c>
    </row>
    <row r="91" spans="1:8" ht="12.75">
      <c r="A91" s="103" t="s">
        <v>4</v>
      </c>
      <c r="B91" s="24">
        <f>24/274</f>
        <v>0.08759124087591241</v>
      </c>
      <c r="C91" s="24">
        <f>122/274</f>
        <v>0.44525547445255476</v>
      </c>
      <c r="D91" s="24">
        <f>44/274</f>
        <v>0.16058394160583941</v>
      </c>
      <c r="E91" s="24">
        <f>65/274</f>
        <v>0.23722627737226276</v>
      </c>
      <c r="F91" s="24">
        <f>19/274</f>
        <v>0.06934306569343066</v>
      </c>
      <c r="G91" s="9"/>
      <c r="H91" s="9"/>
    </row>
    <row r="94" ht="12.75">
      <c r="A94" s="22" t="s">
        <v>160</v>
      </c>
    </row>
    <row r="95" spans="1:2" ht="12.75">
      <c r="A95" t="s">
        <v>0</v>
      </c>
      <c r="B95" s="100" t="s">
        <v>162</v>
      </c>
    </row>
    <row r="96" spans="2:4" ht="12.75">
      <c r="B96" s="23" t="s">
        <v>12</v>
      </c>
      <c r="C96" s="23" t="s">
        <v>13</v>
      </c>
      <c r="D96" s="22" t="s">
        <v>3</v>
      </c>
    </row>
    <row r="97" spans="1:4" ht="12.75">
      <c r="A97" s="117" t="s">
        <v>47</v>
      </c>
      <c r="B97">
        <v>10</v>
      </c>
      <c r="C97">
        <v>11</v>
      </c>
      <c r="D97">
        <v>21</v>
      </c>
    </row>
    <row r="98" spans="1:4" ht="12.75">
      <c r="A98" s="117" t="s">
        <v>48</v>
      </c>
      <c r="B98">
        <v>5</v>
      </c>
      <c r="C98">
        <v>7</v>
      </c>
      <c r="D98">
        <v>12</v>
      </c>
    </row>
    <row r="99" spans="1:4" ht="12.75">
      <c r="A99" s="117" t="s">
        <v>63</v>
      </c>
      <c r="B99">
        <v>1</v>
      </c>
      <c r="C99">
        <v>1</v>
      </c>
      <c r="D99">
        <v>2</v>
      </c>
    </row>
    <row r="100" spans="1:4" ht="12.75">
      <c r="A100" s="117" t="s">
        <v>49</v>
      </c>
      <c r="B100">
        <v>2</v>
      </c>
      <c r="C100">
        <v>1</v>
      </c>
      <c r="D100">
        <v>3</v>
      </c>
    </row>
    <row r="101" spans="1:4" ht="12.75">
      <c r="A101" s="117" t="s">
        <v>50</v>
      </c>
      <c r="B101">
        <v>10</v>
      </c>
      <c r="C101">
        <v>17</v>
      </c>
      <c r="D101">
        <v>27</v>
      </c>
    </row>
    <row r="102" spans="1:4" ht="12.75">
      <c r="A102" s="117" t="s">
        <v>51</v>
      </c>
      <c r="B102">
        <v>13</v>
      </c>
      <c r="C102">
        <v>10</v>
      </c>
      <c r="D102">
        <v>23</v>
      </c>
    </row>
    <row r="103" spans="1:4" ht="12.75">
      <c r="A103" s="117" t="s">
        <v>52</v>
      </c>
      <c r="B103">
        <v>2</v>
      </c>
      <c r="C103">
        <v>9</v>
      </c>
      <c r="D103">
        <v>11</v>
      </c>
    </row>
    <row r="104" spans="1:4" ht="12.75">
      <c r="A104" s="117" t="s">
        <v>53</v>
      </c>
      <c r="B104">
        <v>8</v>
      </c>
      <c r="C104">
        <v>2</v>
      </c>
      <c r="D104">
        <v>10</v>
      </c>
    </row>
    <row r="105" spans="1:4" ht="12.75">
      <c r="A105" s="117" t="s">
        <v>54</v>
      </c>
      <c r="B105">
        <v>3</v>
      </c>
      <c r="C105">
        <v>4</v>
      </c>
      <c r="D105">
        <v>7</v>
      </c>
    </row>
    <row r="106" spans="1:4" ht="12.75">
      <c r="A106" s="117" t="s">
        <v>55</v>
      </c>
      <c r="B106">
        <v>12</v>
      </c>
      <c r="C106">
        <v>1</v>
      </c>
      <c r="D106">
        <v>13</v>
      </c>
    </row>
    <row r="107" spans="1:4" ht="12.75">
      <c r="A107" s="117" t="s">
        <v>56</v>
      </c>
      <c r="B107">
        <v>12</v>
      </c>
      <c r="C107">
        <v>16</v>
      </c>
      <c r="D107">
        <v>28</v>
      </c>
    </row>
    <row r="108" spans="1:4" ht="12.75">
      <c r="A108" s="117" t="s">
        <v>57</v>
      </c>
      <c r="B108">
        <v>7</v>
      </c>
      <c r="C108">
        <v>7</v>
      </c>
      <c r="D108">
        <v>14</v>
      </c>
    </row>
    <row r="109" spans="1:4" ht="12.75">
      <c r="A109" s="117" t="s">
        <v>58</v>
      </c>
      <c r="B109">
        <v>6</v>
      </c>
      <c r="C109">
        <v>4</v>
      </c>
      <c r="D109">
        <v>10</v>
      </c>
    </row>
    <row r="110" spans="1:4" ht="12.75">
      <c r="A110" s="117" t="s">
        <v>59</v>
      </c>
      <c r="B110">
        <v>12</v>
      </c>
      <c r="C110">
        <v>9</v>
      </c>
      <c r="D110">
        <v>21</v>
      </c>
    </row>
    <row r="111" spans="1:4" ht="12.75">
      <c r="A111" s="117" t="s">
        <v>60</v>
      </c>
      <c r="B111">
        <v>17</v>
      </c>
      <c r="C111">
        <v>25</v>
      </c>
      <c r="D111">
        <v>42</v>
      </c>
    </row>
    <row r="112" spans="1:4" ht="12.75">
      <c r="A112" s="117" t="s">
        <v>61</v>
      </c>
      <c r="B112">
        <v>5</v>
      </c>
      <c r="C112">
        <v>10</v>
      </c>
      <c r="D112">
        <v>15</v>
      </c>
    </row>
    <row r="113" spans="1:4" ht="12.75">
      <c r="A113" s="117" t="s">
        <v>62</v>
      </c>
      <c r="B113">
        <v>7</v>
      </c>
      <c r="C113">
        <v>5</v>
      </c>
      <c r="D113">
        <v>12</v>
      </c>
    </row>
    <row r="114" spans="1:4" ht="12.75">
      <c r="A114" s="103" t="s">
        <v>3</v>
      </c>
      <c r="B114" s="22">
        <v>132</v>
      </c>
      <c r="C114" s="22">
        <v>139</v>
      </c>
      <c r="D114" s="22">
        <v>271</v>
      </c>
    </row>
    <row r="115" spans="1:4" ht="12.75">
      <c r="A115" s="103" t="s">
        <v>4</v>
      </c>
      <c r="B115" s="24">
        <v>0.49</v>
      </c>
      <c r="C115" s="24">
        <v>0.51</v>
      </c>
      <c r="D115" s="22"/>
    </row>
    <row r="116" spans="1:3" ht="12.75">
      <c r="A116" s="22"/>
      <c r="B116" s="24"/>
      <c r="C116" s="24"/>
    </row>
    <row r="118" ht="12.75">
      <c r="A118" s="22" t="s">
        <v>161</v>
      </c>
    </row>
    <row r="119" spans="1:3" ht="15">
      <c r="A119" t="s">
        <v>0</v>
      </c>
      <c r="B119" s="44" t="s">
        <v>240</v>
      </c>
      <c r="C119" s="44" t="s">
        <v>241</v>
      </c>
    </row>
    <row r="120" spans="1:3" ht="12.75">
      <c r="A120" s="117" t="s">
        <v>47</v>
      </c>
      <c r="B120">
        <v>6</v>
      </c>
      <c r="C120">
        <v>13</v>
      </c>
    </row>
    <row r="121" spans="1:5" ht="12.75">
      <c r="A121" s="117" t="s">
        <v>48</v>
      </c>
      <c r="B121" s="36">
        <v>2</v>
      </c>
      <c r="C121" s="36">
        <v>11</v>
      </c>
      <c r="D121" s="22"/>
      <c r="E121" s="22"/>
    </row>
    <row r="122" spans="1:3" ht="12.75">
      <c r="A122" s="117" t="s">
        <v>63</v>
      </c>
      <c r="B122">
        <v>2</v>
      </c>
      <c r="C122">
        <v>1</v>
      </c>
    </row>
    <row r="123" spans="1:3" ht="12.75">
      <c r="A123" s="117" t="s">
        <v>49</v>
      </c>
      <c r="B123">
        <v>1</v>
      </c>
      <c r="C123">
        <v>3</v>
      </c>
    </row>
    <row r="124" spans="1:3" ht="12.75">
      <c r="A124" s="117" t="s">
        <v>50</v>
      </c>
      <c r="B124">
        <v>4</v>
      </c>
      <c r="C124">
        <v>17</v>
      </c>
    </row>
    <row r="125" spans="1:3" ht="12.75">
      <c r="A125" s="117" t="s">
        <v>51</v>
      </c>
      <c r="B125">
        <v>7</v>
      </c>
      <c r="C125">
        <v>20</v>
      </c>
    </row>
    <row r="126" spans="1:3" ht="12.75">
      <c r="A126" s="117" t="s">
        <v>52</v>
      </c>
      <c r="B126">
        <v>3</v>
      </c>
      <c r="C126">
        <v>9</v>
      </c>
    </row>
    <row r="127" spans="1:3" ht="12.75">
      <c r="A127" s="117" t="s">
        <v>53</v>
      </c>
      <c r="B127">
        <v>4</v>
      </c>
      <c r="C127">
        <v>8</v>
      </c>
    </row>
    <row r="128" spans="1:3" ht="12.75">
      <c r="A128" s="117" t="s">
        <v>54</v>
      </c>
      <c r="B128">
        <v>1</v>
      </c>
      <c r="C128">
        <v>5</v>
      </c>
    </row>
    <row r="129" spans="1:3" ht="12.75">
      <c r="A129" s="117" t="s">
        <v>55</v>
      </c>
      <c r="B129">
        <v>3</v>
      </c>
      <c r="C129">
        <v>14</v>
      </c>
    </row>
    <row r="130" spans="1:3" ht="12.75">
      <c r="A130" s="117" t="s">
        <v>56</v>
      </c>
      <c r="B130">
        <v>4</v>
      </c>
      <c r="C130">
        <v>16</v>
      </c>
    </row>
    <row r="131" spans="1:3" ht="12.75">
      <c r="A131" s="117" t="s">
        <v>57</v>
      </c>
      <c r="B131">
        <v>0</v>
      </c>
      <c r="C131">
        <v>14</v>
      </c>
    </row>
    <row r="132" spans="1:3" ht="12.75">
      <c r="A132" s="117" t="s">
        <v>58</v>
      </c>
      <c r="B132">
        <v>1</v>
      </c>
      <c r="C132">
        <v>8</v>
      </c>
    </row>
    <row r="133" spans="1:3" ht="12.75">
      <c r="A133" s="117" t="s">
        <v>59</v>
      </c>
      <c r="B133">
        <v>7</v>
      </c>
      <c r="C133">
        <v>16</v>
      </c>
    </row>
    <row r="134" spans="1:3" ht="12.75">
      <c r="A134" s="117" t="s">
        <v>60</v>
      </c>
      <c r="B134">
        <v>11</v>
      </c>
      <c r="C134">
        <v>27</v>
      </c>
    </row>
    <row r="135" spans="1:3" ht="12.75">
      <c r="A135" s="117" t="s">
        <v>61</v>
      </c>
      <c r="B135">
        <v>7</v>
      </c>
      <c r="C135">
        <v>13</v>
      </c>
    </row>
    <row r="136" spans="1:3" ht="12.75">
      <c r="A136" s="117" t="s">
        <v>62</v>
      </c>
      <c r="B136">
        <v>4</v>
      </c>
      <c r="C136">
        <v>10</v>
      </c>
    </row>
    <row r="137" spans="1:4" ht="12.75">
      <c r="A137" s="103" t="s">
        <v>3</v>
      </c>
      <c r="B137" s="22">
        <v>67</v>
      </c>
      <c r="C137" s="22">
        <v>205</v>
      </c>
      <c r="D137" s="22"/>
    </row>
    <row r="138" ht="15">
      <c r="A138" s="125" t="s">
        <v>242</v>
      </c>
    </row>
    <row r="139" spans="1:9" ht="15">
      <c r="A139" s="124" t="s">
        <v>243</v>
      </c>
      <c r="B139" s="120"/>
      <c r="C139" s="120"/>
      <c r="D139" s="120"/>
      <c r="E139" s="120"/>
      <c r="F139" s="120"/>
      <c r="G139" s="120"/>
      <c r="H139" s="120"/>
      <c r="I139" s="121"/>
    </row>
    <row r="140" spans="1:9" ht="12.75">
      <c r="A140" s="122"/>
      <c r="B140" s="122"/>
      <c r="C140" s="122"/>
      <c r="D140" s="122"/>
      <c r="E140" s="122"/>
      <c r="F140" s="122"/>
      <c r="G140" s="122"/>
      <c r="H140" s="122"/>
      <c r="I140" s="123"/>
    </row>
    <row r="141" ht="12.75" customHeight="1"/>
  </sheetData>
  <printOptions/>
  <pageMargins left="0.75" right="0.75" top="1" bottom="1" header="0.5" footer="0.5"/>
  <pageSetup horizontalDpi="600" verticalDpi="600" orientation="landscape" scale="79" r:id="rId1"/>
  <headerFooter alignWithMargins="0">
    <oddHeader>&amp;L&amp;"Arial Black,Regular"2001 Survey Results</oddHeader>
    <oddFooter>&amp;L&amp;"Arial Black,Regular"&amp;9Note. Percentages may not equal 100% because of rounding.&amp;C&amp;"Arial Black,Regular"&amp;9&amp;D&amp;R&amp;"Arial Black,Regular"&amp;9&amp;P of &amp;N</oddFooter>
  </headerFooter>
  <rowBreaks count="2" manualBreakCount="2">
    <brk id="48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2"/>
  <sheetViews>
    <sheetView workbookViewId="0" topLeftCell="A1">
      <selection activeCell="A1" sqref="A1:E1"/>
    </sheetView>
  </sheetViews>
  <sheetFormatPr defaultColWidth="9.140625" defaultRowHeight="12.75"/>
  <cols>
    <col min="1" max="1" width="24.421875" style="0" customWidth="1"/>
    <col min="2" max="2" width="14.421875" style="0" customWidth="1"/>
    <col min="3" max="3" width="17.00390625" style="11" customWidth="1"/>
    <col min="4" max="4" width="16.00390625" style="0" customWidth="1"/>
    <col min="5" max="5" width="11.140625" style="0" customWidth="1"/>
    <col min="6" max="6" width="7.7109375" style="0" customWidth="1"/>
  </cols>
  <sheetData>
    <row r="1" ht="12.75">
      <c r="A1" s="10" t="s">
        <v>232</v>
      </c>
    </row>
    <row r="3" ht="15.75">
      <c r="A3" s="188" t="s">
        <v>250</v>
      </c>
    </row>
    <row r="5" ht="12.75">
      <c r="A5" s="103" t="s">
        <v>245</v>
      </c>
    </row>
    <row r="6" ht="12.75">
      <c r="B6" s="127" t="s">
        <v>163</v>
      </c>
    </row>
    <row r="7" spans="2:6" ht="12.75">
      <c r="B7" s="44" t="s">
        <v>12</v>
      </c>
      <c r="C7" s="45" t="s">
        <v>13</v>
      </c>
      <c r="D7" s="44" t="s">
        <v>3</v>
      </c>
      <c r="E7" s="22"/>
      <c r="F7" s="22"/>
    </row>
    <row r="8" spans="1:4" ht="12.75">
      <c r="A8" s="129" t="s">
        <v>47</v>
      </c>
      <c r="B8">
        <v>4</v>
      </c>
      <c r="C8" s="11">
        <v>9</v>
      </c>
      <c r="D8">
        <v>13</v>
      </c>
    </row>
    <row r="9" spans="1:4" ht="12.75">
      <c r="A9" s="129" t="s">
        <v>48</v>
      </c>
      <c r="B9">
        <v>4</v>
      </c>
      <c r="C9" s="11">
        <v>2</v>
      </c>
      <c r="D9">
        <v>6</v>
      </c>
    </row>
    <row r="10" spans="1:4" ht="12.75">
      <c r="A10" s="129" t="s">
        <v>49</v>
      </c>
      <c r="B10">
        <v>0</v>
      </c>
      <c r="C10" s="11">
        <v>1</v>
      </c>
      <c r="D10">
        <v>1</v>
      </c>
    </row>
    <row r="11" spans="1:4" ht="12.75">
      <c r="A11" s="129" t="s">
        <v>50</v>
      </c>
      <c r="B11">
        <v>7</v>
      </c>
      <c r="C11" s="11">
        <v>8</v>
      </c>
      <c r="D11">
        <v>15</v>
      </c>
    </row>
    <row r="12" spans="1:4" ht="12.75">
      <c r="A12" s="129" t="s">
        <v>51</v>
      </c>
      <c r="B12">
        <v>2</v>
      </c>
      <c r="C12" s="11">
        <v>8</v>
      </c>
      <c r="D12">
        <v>10</v>
      </c>
    </row>
    <row r="13" spans="1:4" ht="12.75">
      <c r="A13" s="129" t="s">
        <v>52</v>
      </c>
      <c r="B13">
        <v>2</v>
      </c>
      <c r="C13" s="11">
        <v>6</v>
      </c>
      <c r="D13">
        <v>8</v>
      </c>
    </row>
    <row r="14" spans="1:4" ht="12.75">
      <c r="A14" s="129" t="s">
        <v>53</v>
      </c>
      <c r="B14">
        <v>3</v>
      </c>
      <c r="C14" s="11">
        <v>3</v>
      </c>
      <c r="D14">
        <v>6</v>
      </c>
    </row>
    <row r="15" spans="1:4" ht="12.75">
      <c r="A15" s="129" t="s">
        <v>54</v>
      </c>
      <c r="B15">
        <v>2</v>
      </c>
      <c r="C15" s="11">
        <v>1</v>
      </c>
      <c r="D15">
        <v>3</v>
      </c>
    </row>
    <row r="16" spans="1:4" ht="12.75">
      <c r="A16" s="129" t="s">
        <v>55</v>
      </c>
      <c r="B16">
        <v>3</v>
      </c>
      <c r="C16" s="11">
        <v>5</v>
      </c>
      <c r="D16">
        <v>8</v>
      </c>
    </row>
    <row r="17" spans="1:4" ht="12.75">
      <c r="A17" s="129" t="s">
        <v>56</v>
      </c>
      <c r="B17">
        <v>5</v>
      </c>
      <c r="C17" s="11">
        <v>12</v>
      </c>
      <c r="D17">
        <v>17</v>
      </c>
    </row>
    <row r="18" spans="1:4" ht="12.75">
      <c r="A18" s="129" t="s">
        <v>57</v>
      </c>
      <c r="B18">
        <v>2</v>
      </c>
      <c r="C18" s="11">
        <v>6</v>
      </c>
      <c r="D18">
        <v>8</v>
      </c>
    </row>
    <row r="19" spans="1:4" ht="12.75">
      <c r="A19" s="129" t="s">
        <v>58</v>
      </c>
      <c r="B19">
        <v>2</v>
      </c>
      <c r="C19" s="11">
        <v>3</v>
      </c>
      <c r="D19">
        <v>5</v>
      </c>
    </row>
    <row r="20" spans="1:4" ht="12.75">
      <c r="A20" s="129" t="s">
        <v>59</v>
      </c>
      <c r="B20">
        <v>3</v>
      </c>
      <c r="C20" s="11">
        <v>4</v>
      </c>
      <c r="D20">
        <v>7</v>
      </c>
    </row>
    <row r="21" spans="1:4" ht="12.75">
      <c r="A21" s="129" t="s">
        <v>60</v>
      </c>
      <c r="B21">
        <v>7</v>
      </c>
      <c r="C21" s="11">
        <v>21</v>
      </c>
      <c r="D21">
        <v>28</v>
      </c>
    </row>
    <row r="22" spans="1:4" ht="12.75">
      <c r="A22" s="129" t="s">
        <v>61</v>
      </c>
      <c r="B22">
        <v>1</v>
      </c>
      <c r="C22" s="11">
        <v>6</v>
      </c>
      <c r="D22">
        <v>7</v>
      </c>
    </row>
    <row r="23" spans="1:4" ht="12.75">
      <c r="A23" s="129" t="s">
        <v>62</v>
      </c>
      <c r="B23">
        <v>2</v>
      </c>
      <c r="C23" s="11">
        <v>5</v>
      </c>
      <c r="D23">
        <v>7</v>
      </c>
    </row>
    <row r="24" ht="12.75">
      <c r="A24" s="129" t="s">
        <v>63</v>
      </c>
    </row>
    <row r="25" spans="1:4" ht="12.75">
      <c r="A25" s="104" t="s">
        <v>3</v>
      </c>
      <c r="B25" s="22">
        <v>49</v>
      </c>
      <c r="C25" s="23">
        <v>100</v>
      </c>
      <c r="D25" s="22">
        <v>149</v>
      </c>
    </row>
    <row r="26" spans="1:3" ht="12.75">
      <c r="A26" s="104" t="s">
        <v>4</v>
      </c>
      <c r="B26" s="53">
        <f>49/149</f>
        <v>0.3288590604026846</v>
      </c>
      <c r="C26" s="54">
        <f>100/149</f>
        <v>0.6711409395973155</v>
      </c>
    </row>
    <row r="27" spans="1:3" ht="12.75">
      <c r="A27" s="103"/>
      <c r="B27" s="53"/>
      <c r="C27" s="54"/>
    </row>
    <row r="28" spans="1:5" ht="12.75">
      <c r="A28" s="22"/>
      <c r="B28" s="24"/>
      <c r="C28" s="25"/>
      <c r="D28" s="24"/>
      <c r="E28" s="24"/>
    </row>
    <row r="29" spans="1:4" ht="12.75">
      <c r="A29" s="113" t="s">
        <v>247</v>
      </c>
      <c r="B29" s="12"/>
      <c r="C29" s="14"/>
      <c r="D29" s="13"/>
    </row>
    <row r="30" spans="1:4" ht="12.75">
      <c r="A30" s="26"/>
      <c r="B30" s="12"/>
      <c r="C30" s="14"/>
      <c r="D30" s="12"/>
    </row>
    <row r="31" spans="2:6" ht="12.75">
      <c r="B31" s="128" t="s">
        <v>164</v>
      </c>
      <c r="C31" s="23"/>
      <c r="D31" s="22"/>
      <c r="E31" s="22"/>
      <c r="F31" s="22"/>
    </row>
    <row r="32" spans="1:4" ht="12.75">
      <c r="A32" s="22"/>
      <c r="B32" s="44" t="s">
        <v>12</v>
      </c>
      <c r="C32" s="45" t="s">
        <v>13</v>
      </c>
      <c r="D32" s="44" t="s">
        <v>3</v>
      </c>
    </row>
    <row r="33" spans="1:4" ht="12.75">
      <c r="A33" s="129" t="s">
        <v>47</v>
      </c>
      <c r="B33">
        <v>2</v>
      </c>
      <c r="C33" s="11">
        <v>11</v>
      </c>
      <c r="D33">
        <v>13</v>
      </c>
    </row>
    <row r="34" spans="1:4" ht="12.75">
      <c r="A34" s="129" t="s">
        <v>48</v>
      </c>
      <c r="B34">
        <v>1</v>
      </c>
      <c r="C34" s="11">
        <v>4</v>
      </c>
      <c r="D34">
        <v>5</v>
      </c>
    </row>
    <row r="35" spans="1:4" ht="12.75">
      <c r="A35" s="129" t="s">
        <v>49</v>
      </c>
      <c r="B35">
        <v>0</v>
      </c>
      <c r="C35" s="11">
        <v>1</v>
      </c>
      <c r="D35">
        <v>1</v>
      </c>
    </row>
    <row r="36" spans="1:4" ht="12.75">
      <c r="A36" s="129" t="s">
        <v>50</v>
      </c>
      <c r="B36">
        <v>7</v>
      </c>
      <c r="C36" s="11">
        <v>7</v>
      </c>
      <c r="D36">
        <v>14</v>
      </c>
    </row>
    <row r="37" spans="1:4" ht="12.75">
      <c r="A37" s="129" t="s">
        <v>51</v>
      </c>
      <c r="B37">
        <v>1</v>
      </c>
      <c r="C37" s="11">
        <v>9</v>
      </c>
      <c r="D37">
        <v>10</v>
      </c>
    </row>
    <row r="38" spans="1:4" ht="12.75">
      <c r="A38" s="129" t="s">
        <v>52</v>
      </c>
      <c r="B38">
        <v>2</v>
      </c>
      <c r="C38" s="11">
        <v>6</v>
      </c>
      <c r="D38">
        <v>8</v>
      </c>
    </row>
    <row r="39" spans="1:4" ht="12.75">
      <c r="A39" s="129" t="s">
        <v>53</v>
      </c>
      <c r="B39">
        <v>0</v>
      </c>
      <c r="C39" s="11">
        <v>6</v>
      </c>
      <c r="D39">
        <v>6</v>
      </c>
    </row>
    <row r="40" spans="1:4" ht="12.75">
      <c r="A40" s="129" t="s">
        <v>54</v>
      </c>
      <c r="B40">
        <v>1</v>
      </c>
      <c r="C40" s="11">
        <v>2</v>
      </c>
      <c r="D40">
        <v>3</v>
      </c>
    </row>
    <row r="41" spans="1:4" ht="12.75">
      <c r="A41" s="129" t="s">
        <v>55</v>
      </c>
      <c r="B41">
        <v>1</v>
      </c>
      <c r="C41" s="11">
        <v>7</v>
      </c>
      <c r="D41">
        <v>8</v>
      </c>
    </row>
    <row r="42" spans="1:4" ht="12.75">
      <c r="A42" s="129" t="s">
        <v>56</v>
      </c>
      <c r="B42">
        <v>12</v>
      </c>
      <c r="C42" s="11">
        <v>5</v>
      </c>
      <c r="D42">
        <v>17</v>
      </c>
    </row>
    <row r="43" spans="1:4" ht="12.75">
      <c r="A43" s="129" t="s">
        <v>57</v>
      </c>
      <c r="B43">
        <v>2</v>
      </c>
      <c r="C43" s="11">
        <v>6</v>
      </c>
      <c r="D43">
        <v>8</v>
      </c>
    </row>
    <row r="44" spans="1:4" ht="12.75">
      <c r="A44" s="129" t="s">
        <v>58</v>
      </c>
      <c r="B44">
        <v>2</v>
      </c>
      <c r="C44" s="11">
        <v>3</v>
      </c>
      <c r="D44">
        <v>5</v>
      </c>
    </row>
    <row r="45" spans="1:4" ht="12.75">
      <c r="A45" s="129" t="s">
        <v>59</v>
      </c>
      <c r="B45">
        <v>2</v>
      </c>
      <c r="C45" s="11">
        <v>5</v>
      </c>
      <c r="D45">
        <v>7</v>
      </c>
    </row>
    <row r="46" spans="1:4" ht="12.75">
      <c r="A46" s="129" t="s">
        <v>60</v>
      </c>
      <c r="B46">
        <v>8</v>
      </c>
      <c r="C46" s="11">
        <v>19</v>
      </c>
      <c r="D46">
        <v>27</v>
      </c>
    </row>
    <row r="47" spans="1:4" ht="12.75">
      <c r="A47" s="129" t="s">
        <v>61</v>
      </c>
      <c r="B47">
        <v>1</v>
      </c>
      <c r="C47" s="11">
        <v>6</v>
      </c>
      <c r="D47">
        <v>7</v>
      </c>
    </row>
    <row r="48" spans="1:4" ht="12.75">
      <c r="A48" s="129" t="s">
        <v>62</v>
      </c>
      <c r="B48">
        <v>4</v>
      </c>
      <c r="C48" s="11">
        <v>3</v>
      </c>
      <c r="D48">
        <v>7</v>
      </c>
    </row>
    <row r="49" spans="1:5" ht="12.75">
      <c r="A49" s="104" t="s">
        <v>3</v>
      </c>
      <c r="B49" s="50">
        <v>46</v>
      </c>
      <c r="C49" s="55">
        <v>100</v>
      </c>
      <c r="D49" s="50">
        <v>146</v>
      </c>
      <c r="E49" s="24"/>
    </row>
    <row r="50" spans="1:5" ht="12.75">
      <c r="A50" s="104" t="s">
        <v>4</v>
      </c>
      <c r="B50" s="24">
        <f>46/146</f>
        <v>0.3150684931506849</v>
      </c>
      <c r="C50" s="25">
        <f>100/146</f>
        <v>0.684931506849315</v>
      </c>
      <c r="D50" s="50"/>
      <c r="E50" s="24"/>
    </row>
    <row r="53" spans="1:7" ht="12.75">
      <c r="A53" s="113" t="s">
        <v>246</v>
      </c>
      <c r="B53" s="56"/>
      <c r="C53" s="56"/>
      <c r="D53" s="56"/>
      <c r="E53" s="56"/>
      <c r="F53" s="56"/>
      <c r="G53" s="30"/>
    </row>
    <row r="54" spans="1:7" ht="12.75">
      <c r="A54" s="113"/>
      <c r="B54" s="56"/>
      <c r="C54" s="56"/>
      <c r="D54" s="56"/>
      <c r="E54" s="56"/>
      <c r="F54" s="56"/>
      <c r="G54" s="56"/>
    </row>
    <row r="55" spans="1:6" ht="12.75">
      <c r="A55" s="141" t="s">
        <v>165</v>
      </c>
      <c r="B55" s="22"/>
      <c r="C55" s="23"/>
      <c r="D55" s="22"/>
      <c r="E55" s="22"/>
      <c r="F55" s="22"/>
    </row>
    <row r="56" spans="2:4" ht="12.75">
      <c r="B56" s="22" t="s">
        <v>12</v>
      </c>
      <c r="C56" s="23" t="s">
        <v>13</v>
      </c>
      <c r="D56" s="22" t="s">
        <v>3</v>
      </c>
    </row>
    <row r="57" spans="1:4" ht="12.75">
      <c r="A57" s="129" t="s">
        <v>47</v>
      </c>
      <c r="B57">
        <v>11</v>
      </c>
      <c r="C57" s="11">
        <v>2</v>
      </c>
      <c r="D57">
        <v>13</v>
      </c>
    </row>
    <row r="58" spans="1:4" ht="12.75">
      <c r="A58" s="129" t="s">
        <v>48</v>
      </c>
      <c r="B58">
        <v>5</v>
      </c>
      <c r="C58" s="11">
        <v>1</v>
      </c>
      <c r="D58">
        <v>6</v>
      </c>
    </row>
    <row r="59" spans="1:4" ht="12.75">
      <c r="A59" s="129" t="s">
        <v>49</v>
      </c>
      <c r="B59">
        <v>1</v>
      </c>
      <c r="C59" s="11">
        <v>0</v>
      </c>
      <c r="D59">
        <v>1</v>
      </c>
    </row>
    <row r="60" spans="1:4" ht="12.75">
      <c r="A60" s="129" t="s">
        <v>50</v>
      </c>
      <c r="B60">
        <v>6</v>
      </c>
      <c r="C60" s="11">
        <v>8</v>
      </c>
      <c r="D60">
        <v>14</v>
      </c>
    </row>
    <row r="61" spans="1:4" ht="12.75">
      <c r="A61" s="129" t="s">
        <v>51</v>
      </c>
      <c r="B61">
        <v>7</v>
      </c>
      <c r="C61" s="11">
        <v>3</v>
      </c>
      <c r="D61">
        <v>10</v>
      </c>
    </row>
    <row r="62" spans="1:4" ht="12.75">
      <c r="A62" s="129" t="s">
        <v>52</v>
      </c>
      <c r="B62">
        <v>4</v>
      </c>
      <c r="C62" s="11">
        <v>4</v>
      </c>
      <c r="D62">
        <v>8</v>
      </c>
    </row>
    <row r="63" spans="1:4" ht="12.75">
      <c r="A63" s="129" t="s">
        <v>53</v>
      </c>
      <c r="B63">
        <v>1</v>
      </c>
      <c r="C63" s="11">
        <v>5</v>
      </c>
      <c r="D63">
        <v>6</v>
      </c>
    </row>
    <row r="64" spans="1:4" ht="12.75">
      <c r="A64" s="129" t="s">
        <v>54</v>
      </c>
      <c r="B64">
        <v>2</v>
      </c>
      <c r="C64" s="11">
        <v>1</v>
      </c>
      <c r="D64">
        <v>3</v>
      </c>
    </row>
    <row r="65" spans="1:4" ht="12.75">
      <c r="A65" s="129" t="s">
        <v>55</v>
      </c>
      <c r="B65">
        <v>6</v>
      </c>
      <c r="C65" s="11">
        <v>2</v>
      </c>
      <c r="D65">
        <v>8</v>
      </c>
    </row>
    <row r="66" spans="1:4" ht="12.75">
      <c r="A66" s="129" t="s">
        <v>56</v>
      </c>
      <c r="B66">
        <v>7</v>
      </c>
      <c r="C66" s="11">
        <v>10</v>
      </c>
      <c r="D66">
        <v>17</v>
      </c>
    </row>
    <row r="67" spans="1:4" ht="12.75">
      <c r="A67" s="129" t="s">
        <v>57</v>
      </c>
      <c r="B67">
        <v>6</v>
      </c>
      <c r="C67" s="11">
        <v>2</v>
      </c>
      <c r="D67">
        <v>8</v>
      </c>
    </row>
    <row r="68" spans="1:4" ht="12.75">
      <c r="A68" s="129" t="s">
        <v>58</v>
      </c>
      <c r="B68">
        <v>0</v>
      </c>
      <c r="C68" s="11">
        <v>5</v>
      </c>
      <c r="D68">
        <v>5</v>
      </c>
    </row>
    <row r="69" spans="1:4" ht="12.75">
      <c r="A69" s="129" t="s">
        <v>59</v>
      </c>
      <c r="B69">
        <v>4</v>
      </c>
      <c r="C69" s="11">
        <v>3</v>
      </c>
      <c r="D69">
        <v>7</v>
      </c>
    </row>
    <row r="70" spans="1:4" ht="12.75">
      <c r="A70" s="129" t="s">
        <v>60</v>
      </c>
      <c r="B70">
        <v>14</v>
      </c>
      <c r="C70" s="11">
        <v>14</v>
      </c>
      <c r="D70">
        <v>28</v>
      </c>
    </row>
    <row r="71" spans="1:4" ht="12.75">
      <c r="A71" s="129" t="s">
        <v>61</v>
      </c>
      <c r="B71">
        <v>5</v>
      </c>
      <c r="C71" s="11">
        <v>2</v>
      </c>
      <c r="D71">
        <v>7</v>
      </c>
    </row>
    <row r="72" spans="1:4" ht="12.75">
      <c r="A72" s="129" t="s">
        <v>62</v>
      </c>
      <c r="B72">
        <v>5</v>
      </c>
      <c r="C72" s="11">
        <v>2</v>
      </c>
      <c r="D72">
        <v>7</v>
      </c>
    </row>
    <row r="73" ht="12.75">
      <c r="A73" s="129" t="s">
        <v>63</v>
      </c>
    </row>
    <row r="74" spans="1:4" ht="12.75">
      <c r="A74" s="104" t="s">
        <v>3</v>
      </c>
      <c r="B74" s="22">
        <v>84</v>
      </c>
      <c r="C74" s="23">
        <v>64</v>
      </c>
      <c r="D74" s="22">
        <v>148</v>
      </c>
    </row>
    <row r="75" spans="1:5" ht="12.75">
      <c r="A75" s="104" t="s">
        <v>4</v>
      </c>
      <c r="B75" s="24">
        <f>84/148</f>
        <v>0.5675675675675675</v>
      </c>
      <c r="C75" s="25">
        <v>0.432432432432432</v>
      </c>
      <c r="D75" s="24"/>
      <c r="E75" s="24"/>
    </row>
    <row r="78" ht="12.75">
      <c r="A78" s="103" t="s">
        <v>255</v>
      </c>
    </row>
    <row r="79" ht="12.75">
      <c r="A79" s="22"/>
    </row>
    <row r="80" ht="12.75">
      <c r="A80" s="143" t="s">
        <v>248</v>
      </c>
    </row>
    <row r="81" spans="2:5" ht="24">
      <c r="B81" s="126" t="s">
        <v>252</v>
      </c>
      <c r="C81" s="126" t="s">
        <v>253</v>
      </c>
      <c r="D81" s="126" t="s">
        <v>254</v>
      </c>
      <c r="E81" s="126" t="s">
        <v>251</v>
      </c>
    </row>
    <row r="82" spans="1:5" ht="12.75">
      <c r="A82" s="129" t="s">
        <v>47</v>
      </c>
      <c r="B82">
        <v>1</v>
      </c>
      <c r="C82">
        <v>1</v>
      </c>
      <c r="D82">
        <v>12</v>
      </c>
      <c r="E82">
        <v>1</v>
      </c>
    </row>
    <row r="83" spans="1:5" ht="12.75">
      <c r="A83" s="129" t="s">
        <v>48</v>
      </c>
      <c r="B83">
        <v>1</v>
      </c>
      <c r="C83">
        <v>0</v>
      </c>
      <c r="D83">
        <v>6</v>
      </c>
      <c r="E83">
        <v>1</v>
      </c>
    </row>
    <row r="84" spans="1:5" ht="12.75">
      <c r="A84" s="129" t="s">
        <v>49</v>
      </c>
      <c r="B84">
        <v>0</v>
      </c>
      <c r="C84">
        <v>0</v>
      </c>
      <c r="D84">
        <v>1</v>
      </c>
      <c r="E84">
        <v>0</v>
      </c>
    </row>
    <row r="85" spans="1:5" ht="12.75">
      <c r="A85" s="129" t="s">
        <v>50</v>
      </c>
      <c r="B85">
        <v>7</v>
      </c>
      <c r="C85">
        <v>4</v>
      </c>
      <c r="D85">
        <v>6</v>
      </c>
      <c r="E85">
        <v>8</v>
      </c>
    </row>
    <row r="86" spans="1:5" ht="12.75">
      <c r="A86" s="129" t="s">
        <v>51</v>
      </c>
      <c r="B86">
        <v>2</v>
      </c>
      <c r="C86">
        <v>1</v>
      </c>
      <c r="D86">
        <v>8</v>
      </c>
      <c r="E86">
        <v>1</v>
      </c>
    </row>
    <row r="87" spans="1:5" ht="12.75">
      <c r="A87" s="129" t="s">
        <v>52</v>
      </c>
      <c r="B87">
        <v>3</v>
      </c>
      <c r="C87">
        <v>1</v>
      </c>
      <c r="D87">
        <v>6</v>
      </c>
      <c r="E87">
        <v>4</v>
      </c>
    </row>
    <row r="88" spans="1:5" ht="12.75">
      <c r="A88" s="129" t="s">
        <v>53</v>
      </c>
      <c r="B88">
        <v>2</v>
      </c>
      <c r="C88">
        <v>2</v>
      </c>
      <c r="D88">
        <v>5</v>
      </c>
      <c r="E88">
        <v>2</v>
      </c>
    </row>
    <row r="89" spans="1:5" ht="12.75">
      <c r="A89" s="129" t="s">
        <v>54</v>
      </c>
      <c r="B89">
        <v>1</v>
      </c>
      <c r="C89">
        <v>1</v>
      </c>
      <c r="D89">
        <v>1</v>
      </c>
      <c r="E89">
        <v>1</v>
      </c>
    </row>
    <row r="90" spans="1:5" ht="12.75">
      <c r="A90" s="129" t="s">
        <v>55</v>
      </c>
      <c r="B90">
        <v>3</v>
      </c>
      <c r="C90">
        <v>3</v>
      </c>
      <c r="D90">
        <v>8</v>
      </c>
      <c r="E90">
        <v>3</v>
      </c>
    </row>
    <row r="91" spans="1:5" ht="12.75">
      <c r="A91" s="129" t="s">
        <v>56</v>
      </c>
      <c r="B91">
        <v>6</v>
      </c>
      <c r="C91">
        <v>7</v>
      </c>
      <c r="D91">
        <v>4</v>
      </c>
      <c r="E91">
        <v>11</v>
      </c>
    </row>
    <row r="92" spans="1:5" ht="12.75">
      <c r="A92" s="129" t="s">
        <v>57</v>
      </c>
      <c r="B92">
        <v>3</v>
      </c>
      <c r="C92">
        <v>4</v>
      </c>
      <c r="D92">
        <v>6</v>
      </c>
      <c r="E92">
        <v>3</v>
      </c>
    </row>
    <row r="93" spans="1:5" ht="12.75">
      <c r="A93" s="129" t="s">
        <v>58</v>
      </c>
      <c r="B93">
        <v>1</v>
      </c>
      <c r="C93">
        <v>3</v>
      </c>
      <c r="D93">
        <v>0</v>
      </c>
      <c r="E93">
        <v>1</v>
      </c>
    </row>
    <row r="94" spans="1:5" ht="12.75">
      <c r="A94" s="129" t="s">
        <v>59</v>
      </c>
      <c r="B94">
        <v>4</v>
      </c>
      <c r="C94">
        <v>1</v>
      </c>
      <c r="D94">
        <v>5</v>
      </c>
      <c r="E94">
        <v>1</v>
      </c>
    </row>
    <row r="95" spans="1:5" ht="12.75">
      <c r="A95" s="129" t="s">
        <v>60</v>
      </c>
      <c r="B95">
        <v>19</v>
      </c>
      <c r="C95">
        <v>10</v>
      </c>
      <c r="D95">
        <v>17</v>
      </c>
      <c r="E95">
        <v>14</v>
      </c>
    </row>
    <row r="96" spans="1:5" ht="12.75">
      <c r="A96" s="129" t="s">
        <v>61</v>
      </c>
      <c r="B96">
        <v>3</v>
      </c>
      <c r="C96">
        <v>3</v>
      </c>
      <c r="D96">
        <v>4</v>
      </c>
      <c r="E96">
        <v>0</v>
      </c>
    </row>
    <row r="97" spans="1:5" ht="12.75">
      <c r="A97" s="129" t="s">
        <v>62</v>
      </c>
      <c r="B97">
        <v>3</v>
      </c>
      <c r="C97">
        <v>1</v>
      </c>
      <c r="D97">
        <v>3</v>
      </c>
      <c r="E97">
        <v>3</v>
      </c>
    </row>
    <row r="98" spans="1:3" ht="12.75">
      <c r="A98" s="129" t="s">
        <v>63</v>
      </c>
      <c r="C98"/>
    </row>
    <row r="99" spans="1:5" ht="12.75">
      <c r="A99" s="104" t="s">
        <v>3</v>
      </c>
      <c r="B99" s="22">
        <v>59</v>
      </c>
      <c r="C99" s="50">
        <v>42</v>
      </c>
      <c r="D99" s="22">
        <v>92</v>
      </c>
      <c r="E99" s="50">
        <v>54</v>
      </c>
    </row>
    <row r="100" spans="1:5" ht="12.75">
      <c r="A100" s="104" t="s">
        <v>244</v>
      </c>
      <c r="B100" s="53">
        <f>59/149</f>
        <v>0.3959731543624161</v>
      </c>
      <c r="C100" s="53">
        <f>42/149</f>
        <v>0.28187919463087246</v>
      </c>
      <c r="D100" s="53">
        <f>92/149</f>
        <v>0.6174496644295302</v>
      </c>
      <c r="E100" s="24">
        <f>54/149</f>
        <v>0.3624161073825503</v>
      </c>
    </row>
    <row r="101" spans="1:5" ht="12.75">
      <c r="A101" s="104"/>
      <c r="B101" s="53"/>
      <c r="C101" s="53"/>
      <c r="D101" s="53"/>
      <c r="E101" s="24"/>
    </row>
    <row r="103" spans="1:4" ht="12.75">
      <c r="A103" s="103" t="s">
        <v>249</v>
      </c>
      <c r="C103" s="21"/>
      <c r="D103" s="31"/>
    </row>
    <row r="104" spans="1:4" ht="12.75">
      <c r="A104" s="22"/>
      <c r="C104" s="42"/>
      <c r="D104" s="31"/>
    </row>
    <row r="105" spans="1:6" ht="12.75">
      <c r="A105" s="22"/>
      <c r="B105" s="339" t="s">
        <v>256</v>
      </c>
      <c r="C105" s="340"/>
      <c r="D105" s="340"/>
      <c r="E105" s="340"/>
      <c r="F105" s="341"/>
    </row>
    <row r="106" spans="1:6" ht="12.75">
      <c r="A106" s="104" t="s">
        <v>168</v>
      </c>
      <c r="B106" s="100"/>
      <c r="C106" s="42"/>
      <c r="D106" s="31"/>
      <c r="E106" s="6"/>
      <c r="F106" s="6"/>
    </row>
    <row r="107" spans="1:7" ht="12.75">
      <c r="A107" t="s">
        <v>0</v>
      </c>
      <c r="B107" s="72" t="s">
        <v>1</v>
      </c>
      <c r="C107" s="79" t="s">
        <v>2</v>
      </c>
      <c r="D107" s="132" t="s">
        <v>3</v>
      </c>
      <c r="E107" s="342" t="s">
        <v>14</v>
      </c>
      <c r="F107" s="343"/>
      <c r="G107" s="5"/>
    </row>
    <row r="108" spans="1:7" ht="12.75">
      <c r="A108" s="144" t="s">
        <v>47</v>
      </c>
      <c r="B108" s="17">
        <v>1005</v>
      </c>
      <c r="C108" s="59">
        <v>255</v>
      </c>
      <c r="D108" s="60">
        <f>SUM(B108:C108)</f>
        <v>1260</v>
      </c>
      <c r="E108" s="134">
        <v>621</v>
      </c>
      <c r="F108" s="135">
        <f>E108/D108</f>
        <v>0.4928571428571429</v>
      </c>
      <c r="G108" s="5"/>
    </row>
    <row r="109" spans="1:7" ht="12.75">
      <c r="A109" s="144" t="s">
        <v>48</v>
      </c>
      <c r="B109" s="17">
        <v>357</v>
      </c>
      <c r="C109" s="59">
        <v>45</v>
      </c>
      <c r="D109" s="60">
        <f aca="true" t="shared" si="0" ref="D109:D123">SUM(B109:C109)</f>
        <v>402</v>
      </c>
      <c r="E109" s="134">
        <v>146</v>
      </c>
      <c r="F109" s="135">
        <f aca="true" t="shared" si="1" ref="F109:F123">E109/D109</f>
        <v>0.36318407960199006</v>
      </c>
      <c r="G109" s="5"/>
    </row>
    <row r="110" spans="1:7" ht="12.75">
      <c r="A110" s="144" t="s">
        <v>49</v>
      </c>
      <c r="B110" s="17">
        <v>63</v>
      </c>
      <c r="C110" s="59">
        <v>17</v>
      </c>
      <c r="D110" s="60">
        <f t="shared" si="0"/>
        <v>80</v>
      </c>
      <c r="E110" s="134">
        <v>36</v>
      </c>
      <c r="F110" s="135">
        <f t="shared" si="1"/>
        <v>0.45</v>
      </c>
      <c r="G110" s="5"/>
    </row>
    <row r="111" spans="1:7" ht="12.75">
      <c r="A111" s="144" t="s">
        <v>50</v>
      </c>
      <c r="B111" s="17">
        <v>1627</v>
      </c>
      <c r="C111" s="59">
        <v>115</v>
      </c>
      <c r="D111" s="60">
        <f t="shared" si="0"/>
        <v>1742</v>
      </c>
      <c r="E111" s="134">
        <v>721</v>
      </c>
      <c r="F111" s="135">
        <f t="shared" si="1"/>
        <v>0.41389207807118256</v>
      </c>
      <c r="G111" s="5"/>
    </row>
    <row r="112" spans="1:7" ht="12.75">
      <c r="A112" s="144" t="s">
        <v>51</v>
      </c>
      <c r="B112" s="17">
        <v>1004</v>
      </c>
      <c r="C112" s="59">
        <v>58</v>
      </c>
      <c r="D112" s="60">
        <f t="shared" si="0"/>
        <v>1062</v>
      </c>
      <c r="E112" s="134">
        <v>419</v>
      </c>
      <c r="F112" s="135">
        <f t="shared" si="1"/>
        <v>0.3945386064030132</v>
      </c>
      <c r="G112" s="5"/>
    </row>
    <row r="113" spans="1:7" ht="12.75">
      <c r="A113" s="144" t="s">
        <v>52</v>
      </c>
      <c r="B113" s="17">
        <v>588</v>
      </c>
      <c r="C113" s="59">
        <v>202</v>
      </c>
      <c r="D113" s="60">
        <f t="shared" si="0"/>
        <v>790</v>
      </c>
      <c r="E113" s="134">
        <v>251</v>
      </c>
      <c r="F113" s="135">
        <f t="shared" si="1"/>
        <v>0.31772151898734174</v>
      </c>
      <c r="G113" s="5"/>
    </row>
    <row r="114" spans="1:7" ht="12.75">
      <c r="A114" s="144" t="s">
        <v>53</v>
      </c>
      <c r="B114" s="17">
        <v>746</v>
      </c>
      <c r="C114" s="59">
        <v>316</v>
      </c>
      <c r="D114" s="60">
        <f t="shared" si="0"/>
        <v>1062</v>
      </c>
      <c r="E114" s="134">
        <v>170</v>
      </c>
      <c r="F114" s="135">
        <f t="shared" si="1"/>
        <v>0.160075329566855</v>
      </c>
      <c r="G114" s="5"/>
    </row>
    <row r="115" spans="1:7" ht="12.75">
      <c r="A115" s="144" t="s">
        <v>54</v>
      </c>
      <c r="B115" s="17">
        <v>232</v>
      </c>
      <c r="C115" s="59">
        <v>10</v>
      </c>
      <c r="D115" s="60">
        <f t="shared" si="0"/>
        <v>242</v>
      </c>
      <c r="E115" s="134">
        <v>118</v>
      </c>
      <c r="F115" s="135">
        <f t="shared" si="1"/>
        <v>0.48760330578512395</v>
      </c>
      <c r="G115" s="5"/>
    </row>
    <row r="116" spans="1:7" ht="12.75">
      <c r="A116" s="144" t="s">
        <v>55</v>
      </c>
      <c r="B116" s="17">
        <v>1103</v>
      </c>
      <c r="C116" s="59">
        <v>19</v>
      </c>
      <c r="D116" s="60">
        <f t="shared" si="0"/>
        <v>1122</v>
      </c>
      <c r="E116" s="134">
        <v>347</v>
      </c>
      <c r="F116" s="135">
        <f t="shared" si="1"/>
        <v>0.3092691622103387</v>
      </c>
      <c r="G116" s="5"/>
    </row>
    <row r="117" spans="1:7" ht="12.75">
      <c r="A117" s="144" t="s">
        <v>56</v>
      </c>
      <c r="B117" s="17">
        <v>1556</v>
      </c>
      <c r="C117" s="59">
        <v>334</v>
      </c>
      <c r="D117" s="60">
        <f t="shared" si="0"/>
        <v>1890</v>
      </c>
      <c r="E117" s="134">
        <v>752</v>
      </c>
      <c r="F117" s="135">
        <f t="shared" si="1"/>
        <v>0.3978835978835979</v>
      </c>
      <c r="G117" s="5"/>
    </row>
    <row r="118" spans="1:7" ht="12.75">
      <c r="A118" s="144" t="s">
        <v>57</v>
      </c>
      <c r="B118" s="17">
        <v>659</v>
      </c>
      <c r="C118" s="59">
        <v>80</v>
      </c>
      <c r="D118" s="60">
        <f t="shared" si="0"/>
        <v>739</v>
      </c>
      <c r="E118" s="134">
        <v>274</v>
      </c>
      <c r="F118" s="135">
        <f t="shared" si="1"/>
        <v>0.37077131258457374</v>
      </c>
      <c r="G118" s="5"/>
    </row>
    <row r="119" spans="1:7" ht="12.75">
      <c r="A119" s="144" t="s">
        <v>58</v>
      </c>
      <c r="B119" s="17">
        <v>357</v>
      </c>
      <c r="C119" s="59">
        <v>282</v>
      </c>
      <c r="D119" s="60">
        <f t="shared" si="0"/>
        <v>639</v>
      </c>
      <c r="E119" s="134">
        <v>202</v>
      </c>
      <c r="F119" s="135">
        <f t="shared" si="1"/>
        <v>0.3161189358372457</v>
      </c>
      <c r="G119" s="5"/>
    </row>
    <row r="120" spans="1:7" ht="12.75">
      <c r="A120" s="144" t="s">
        <v>59</v>
      </c>
      <c r="B120" s="17">
        <v>996</v>
      </c>
      <c r="C120" s="59">
        <v>181</v>
      </c>
      <c r="D120" s="60">
        <f t="shared" si="0"/>
        <v>1177</v>
      </c>
      <c r="E120" s="134">
        <v>593</v>
      </c>
      <c r="F120" s="135">
        <f t="shared" si="1"/>
        <v>0.5038232795242141</v>
      </c>
      <c r="G120" s="5"/>
    </row>
    <row r="121" spans="1:7" ht="12.75">
      <c r="A121" s="144" t="s">
        <v>60</v>
      </c>
      <c r="B121" s="17">
        <v>4280</v>
      </c>
      <c r="C121" s="59">
        <v>264</v>
      </c>
      <c r="D121" s="60">
        <f t="shared" si="0"/>
        <v>4544</v>
      </c>
      <c r="E121" s="134">
        <v>1495</v>
      </c>
      <c r="F121" s="135">
        <f t="shared" si="1"/>
        <v>0.32900528169014087</v>
      </c>
      <c r="G121" s="5"/>
    </row>
    <row r="122" spans="1:7" ht="12.75">
      <c r="A122" s="144" t="s">
        <v>61</v>
      </c>
      <c r="B122" s="17">
        <v>543</v>
      </c>
      <c r="C122" s="59">
        <v>330</v>
      </c>
      <c r="D122" s="60">
        <f t="shared" si="0"/>
        <v>873</v>
      </c>
      <c r="E122" s="134">
        <v>415</v>
      </c>
      <c r="F122" s="135">
        <f t="shared" si="1"/>
        <v>0.4753722794959908</v>
      </c>
      <c r="G122" s="5"/>
    </row>
    <row r="123" spans="1:7" ht="12.75">
      <c r="A123" s="144" t="s">
        <v>62</v>
      </c>
      <c r="B123" s="17">
        <v>517</v>
      </c>
      <c r="C123" s="59">
        <v>102</v>
      </c>
      <c r="D123" s="60">
        <f t="shared" si="0"/>
        <v>619</v>
      </c>
      <c r="E123" s="134">
        <v>312</v>
      </c>
      <c r="F123" s="135">
        <f t="shared" si="1"/>
        <v>0.5040387722132472</v>
      </c>
      <c r="G123" s="5"/>
    </row>
    <row r="124" spans="1:7" ht="12.75">
      <c r="A124" s="144" t="s">
        <v>63</v>
      </c>
      <c r="B124" s="155"/>
      <c r="C124" s="59"/>
      <c r="D124" s="60"/>
      <c r="E124" s="134"/>
      <c r="F124" s="135"/>
      <c r="G124" s="5"/>
    </row>
    <row r="125" spans="1:7" ht="12.75">
      <c r="A125" s="145" t="s">
        <v>3</v>
      </c>
      <c r="B125" s="139">
        <f>SUM(B108:B124)</f>
        <v>15633</v>
      </c>
      <c r="C125" s="80">
        <f>SUM(C108:C124)</f>
        <v>2610</v>
      </c>
      <c r="D125" s="80">
        <f>SUM(D108:D124)</f>
        <v>18243</v>
      </c>
      <c r="E125" s="172">
        <f>SUM(E108:E124)</f>
        <v>6872</v>
      </c>
      <c r="F125" s="171">
        <f>E125/D125</f>
        <v>0.3766924299731404</v>
      </c>
      <c r="G125" s="5"/>
    </row>
    <row r="126" spans="1:6" ht="12.75">
      <c r="A126" s="145" t="s">
        <v>4</v>
      </c>
      <c r="B126" s="62">
        <f>B125/D125</f>
        <v>0.8569314257523434</v>
      </c>
      <c r="C126" s="63">
        <f>C125/D125</f>
        <v>0.14306857424765665</v>
      </c>
      <c r="D126" s="61"/>
      <c r="E126" s="137"/>
      <c r="F126" s="133"/>
    </row>
    <row r="127" ht="12.75">
      <c r="E127" s="7"/>
    </row>
    <row r="128" ht="12.75">
      <c r="A128" s="104" t="s">
        <v>33</v>
      </c>
    </row>
    <row r="129" spans="2:8" ht="12.75">
      <c r="B129" s="333" t="s">
        <v>256</v>
      </c>
      <c r="C129" s="334"/>
      <c r="D129" s="334"/>
      <c r="E129" s="334"/>
      <c r="F129" s="334"/>
      <c r="G129" s="334"/>
      <c r="H129" s="345"/>
    </row>
    <row r="130" spans="1:8" ht="21">
      <c r="A130" t="s">
        <v>0</v>
      </c>
      <c r="B130" s="130" t="s">
        <v>15</v>
      </c>
      <c r="C130" s="130" t="s">
        <v>16</v>
      </c>
      <c r="D130" s="130" t="s">
        <v>17</v>
      </c>
      <c r="E130" s="130" t="s">
        <v>21</v>
      </c>
      <c r="F130" s="131" t="s">
        <v>72</v>
      </c>
      <c r="G130" s="131" t="s">
        <v>11</v>
      </c>
      <c r="H130" s="131" t="s">
        <v>3</v>
      </c>
    </row>
    <row r="131" spans="1:8" ht="12.75">
      <c r="A131" s="144" t="s">
        <v>47</v>
      </c>
      <c r="B131" s="16">
        <v>346</v>
      </c>
      <c r="C131" s="15">
        <v>6</v>
      </c>
      <c r="D131" s="15">
        <v>3</v>
      </c>
      <c r="E131" s="15">
        <v>1000</v>
      </c>
      <c r="F131" s="15">
        <v>2</v>
      </c>
      <c r="G131" s="15">
        <v>15</v>
      </c>
      <c r="H131" s="15">
        <f aca="true" t="shared" si="2" ref="H131:H146">SUM(B131:G131)</f>
        <v>1372</v>
      </c>
    </row>
    <row r="132" spans="1:8" ht="12.75">
      <c r="A132" s="144" t="s">
        <v>48</v>
      </c>
      <c r="B132" s="16">
        <v>55</v>
      </c>
      <c r="C132" s="15">
        <v>2</v>
      </c>
      <c r="D132" s="15">
        <v>3</v>
      </c>
      <c r="E132" s="15">
        <v>370</v>
      </c>
      <c r="F132" s="15">
        <v>6</v>
      </c>
      <c r="G132" s="15">
        <v>3</v>
      </c>
      <c r="H132" s="15">
        <f t="shared" si="2"/>
        <v>439</v>
      </c>
    </row>
    <row r="133" spans="1:8" ht="12.75">
      <c r="A133" s="144" t="s">
        <v>49</v>
      </c>
      <c r="B133" s="16">
        <v>11</v>
      </c>
      <c r="C133" s="15">
        <v>0</v>
      </c>
      <c r="D133" s="15">
        <v>2</v>
      </c>
      <c r="E133" s="15">
        <v>64</v>
      </c>
      <c r="F133" s="15">
        <v>3</v>
      </c>
      <c r="G133" s="15">
        <v>0</v>
      </c>
      <c r="H133" s="15">
        <f t="shared" si="2"/>
        <v>80</v>
      </c>
    </row>
    <row r="134" spans="1:8" ht="12.75">
      <c r="A134" s="144" t="s">
        <v>50</v>
      </c>
      <c r="B134" s="16">
        <v>130</v>
      </c>
      <c r="C134" s="15">
        <v>10</v>
      </c>
      <c r="D134" s="15">
        <v>49</v>
      </c>
      <c r="E134" s="15">
        <v>1282</v>
      </c>
      <c r="F134" s="15">
        <v>85</v>
      </c>
      <c r="G134" s="15">
        <v>7</v>
      </c>
      <c r="H134" s="15">
        <f t="shared" si="2"/>
        <v>1563</v>
      </c>
    </row>
    <row r="135" spans="1:8" ht="12.75">
      <c r="A135" s="144" t="s">
        <v>51</v>
      </c>
      <c r="B135" s="16">
        <v>252</v>
      </c>
      <c r="C135" s="15">
        <v>6</v>
      </c>
      <c r="D135" s="15">
        <v>18</v>
      </c>
      <c r="E135" s="15">
        <v>623</v>
      </c>
      <c r="F135" s="15">
        <v>15</v>
      </c>
      <c r="G135" s="15">
        <v>10</v>
      </c>
      <c r="H135" s="15">
        <f t="shared" si="2"/>
        <v>924</v>
      </c>
    </row>
    <row r="136" spans="1:8" ht="12.75">
      <c r="A136" s="144" t="s">
        <v>52</v>
      </c>
      <c r="B136" s="16">
        <v>32</v>
      </c>
      <c r="C136" s="15">
        <v>3</v>
      </c>
      <c r="D136" s="15">
        <v>9</v>
      </c>
      <c r="E136" s="15">
        <v>804</v>
      </c>
      <c r="F136" s="15">
        <v>6</v>
      </c>
      <c r="G136" s="15">
        <v>3</v>
      </c>
      <c r="H136" s="15">
        <f t="shared" si="2"/>
        <v>857</v>
      </c>
    </row>
    <row r="137" spans="1:8" ht="12.75">
      <c r="A137" s="144" t="s">
        <v>53</v>
      </c>
      <c r="B137" s="16">
        <v>167</v>
      </c>
      <c r="C137" s="15">
        <v>6</v>
      </c>
      <c r="D137" s="15">
        <v>13</v>
      </c>
      <c r="E137" s="15">
        <v>759</v>
      </c>
      <c r="F137" s="15">
        <v>24</v>
      </c>
      <c r="G137" s="15">
        <v>13</v>
      </c>
      <c r="H137" s="15">
        <f t="shared" si="2"/>
        <v>982</v>
      </c>
    </row>
    <row r="138" spans="1:8" ht="12.75">
      <c r="A138" s="144" t="s">
        <v>54</v>
      </c>
      <c r="B138" s="16">
        <v>25</v>
      </c>
      <c r="C138" s="15">
        <v>0</v>
      </c>
      <c r="D138" s="15">
        <v>4</v>
      </c>
      <c r="E138" s="15">
        <v>162</v>
      </c>
      <c r="F138" s="15">
        <v>3</v>
      </c>
      <c r="G138" s="15">
        <v>0</v>
      </c>
      <c r="H138" s="15">
        <f t="shared" si="2"/>
        <v>194</v>
      </c>
    </row>
    <row r="139" spans="1:8" ht="12.75">
      <c r="A139" s="144" t="s">
        <v>55</v>
      </c>
      <c r="B139" s="16">
        <v>307</v>
      </c>
      <c r="C139" s="15">
        <v>3</v>
      </c>
      <c r="D139" s="15">
        <v>4</v>
      </c>
      <c r="E139" s="15">
        <v>648</v>
      </c>
      <c r="F139" s="15">
        <v>5</v>
      </c>
      <c r="G139" s="15">
        <v>0</v>
      </c>
      <c r="H139" s="15">
        <f t="shared" si="2"/>
        <v>967</v>
      </c>
    </row>
    <row r="140" spans="1:8" ht="12.75">
      <c r="A140" s="144" t="s">
        <v>56</v>
      </c>
      <c r="B140" s="16">
        <v>176</v>
      </c>
      <c r="C140" s="15">
        <v>6</v>
      </c>
      <c r="D140" s="15">
        <v>16</v>
      </c>
      <c r="E140" s="15">
        <v>1226</v>
      </c>
      <c r="F140" s="15">
        <v>7</v>
      </c>
      <c r="G140" s="15">
        <v>1</v>
      </c>
      <c r="H140" s="15">
        <f t="shared" si="2"/>
        <v>1432</v>
      </c>
    </row>
    <row r="141" spans="1:8" ht="12.75">
      <c r="A141" s="144" t="s">
        <v>57</v>
      </c>
      <c r="B141" s="16">
        <v>37</v>
      </c>
      <c r="C141" s="15">
        <v>118</v>
      </c>
      <c r="D141" s="15">
        <v>7</v>
      </c>
      <c r="E141" s="15">
        <v>622</v>
      </c>
      <c r="F141" s="15">
        <v>18</v>
      </c>
      <c r="G141" s="15">
        <v>0</v>
      </c>
      <c r="H141" s="15">
        <f t="shared" si="2"/>
        <v>802</v>
      </c>
    </row>
    <row r="142" spans="1:8" ht="12.75">
      <c r="A142" s="144" t="s">
        <v>58</v>
      </c>
      <c r="B142" s="16">
        <v>97</v>
      </c>
      <c r="C142" s="15">
        <v>2</v>
      </c>
      <c r="D142" s="15">
        <v>8</v>
      </c>
      <c r="E142" s="15">
        <v>432</v>
      </c>
      <c r="F142" s="15">
        <v>6</v>
      </c>
      <c r="G142" s="15">
        <v>0</v>
      </c>
      <c r="H142" s="15">
        <f t="shared" si="2"/>
        <v>545</v>
      </c>
    </row>
    <row r="143" spans="1:8" ht="12.75">
      <c r="A143" s="144" t="s">
        <v>59</v>
      </c>
      <c r="B143" s="16">
        <v>34</v>
      </c>
      <c r="C143" s="15">
        <v>5</v>
      </c>
      <c r="D143" s="15">
        <v>4</v>
      </c>
      <c r="E143" s="15">
        <v>930</v>
      </c>
      <c r="F143" s="15">
        <v>5</v>
      </c>
      <c r="G143" s="15">
        <v>43</v>
      </c>
      <c r="H143" s="15">
        <f t="shared" si="2"/>
        <v>1021</v>
      </c>
    </row>
    <row r="144" spans="1:8" ht="12.75">
      <c r="A144" s="144" t="s">
        <v>60</v>
      </c>
      <c r="B144" s="16">
        <v>408</v>
      </c>
      <c r="C144" s="15">
        <v>20</v>
      </c>
      <c r="D144" s="15">
        <v>101</v>
      </c>
      <c r="E144" s="15">
        <v>2075</v>
      </c>
      <c r="F144" s="15">
        <v>408</v>
      </c>
      <c r="G144" s="15">
        <v>39</v>
      </c>
      <c r="H144" s="15">
        <f t="shared" si="2"/>
        <v>3051</v>
      </c>
    </row>
    <row r="145" spans="1:8" ht="12.75">
      <c r="A145" s="144" t="s">
        <v>61</v>
      </c>
      <c r="B145" s="16">
        <v>139</v>
      </c>
      <c r="C145" s="15">
        <v>1</v>
      </c>
      <c r="D145" s="15">
        <v>20</v>
      </c>
      <c r="E145" s="15">
        <v>494</v>
      </c>
      <c r="F145" s="15">
        <v>201</v>
      </c>
      <c r="G145" s="15">
        <v>2</v>
      </c>
      <c r="H145" s="15">
        <f t="shared" si="2"/>
        <v>857</v>
      </c>
    </row>
    <row r="146" spans="1:8" ht="12.75">
      <c r="A146" s="144" t="s">
        <v>62</v>
      </c>
      <c r="B146" s="16">
        <v>12</v>
      </c>
      <c r="C146" s="15">
        <v>1</v>
      </c>
      <c r="D146" s="15">
        <v>1</v>
      </c>
      <c r="E146" s="15">
        <v>451</v>
      </c>
      <c r="F146" s="15">
        <v>2</v>
      </c>
      <c r="G146" s="15">
        <v>2</v>
      </c>
      <c r="H146" s="15">
        <f t="shared" si="2"/>
        <v>469</v>
      </c>
    </row>
    <row r="147" spans="1:8" ht="12.75">
      <c r="A147" s="144" t="s">
        <v>63</v>
      </c>
      <c r="B147" s="16"/>
      <c r="C147" s="15"/>
      <c r="D147" s="15"/>
      <c r="E147" s="15"/>
      <c r="F147" s="15"/>
      <c r="G147" s="15"/>
      <c r="H147" s="15"/>
    </row>
    <row r="148" spans="1:8" ht="12.75">
      <c r="A148" s="145" t="s">
        <v>3</v>
      </c>
      <c r="B148" s="64">
        <f aca="true" t="shared" si="3" ref="B148:H148">SUM(B131:B147)</f>
        <v>2228</v>
      </c>
      <c r="C148" s="41">
        <f t="shared" si="3"/>
        <v>189</v>
      </c>
      <c r="D148" s="41">
        <f t="shared" si="3"/>
        <v>262</v>
      </c>
      <c r="E148" s="41">
        <f t="shared" si="3"/>
        <v>11942</v>
      </c>
      <c r="F148" s="41">
        <f t="shared" si="3"/>
        <v>796</v>
      </c>
      <c r="G148" s="41">
        <f t="shared" si="3"/>
        <v>138</v>
      </c>
      <c r="H148" s="41">
        <f t="shared" si="3"/>
        <v>15555</v>
      </c>
    </row>
    <row r="149" spans="1:8" ht="12.75">
      <c r="A149" s="145" t="s">
        <v>4</v>
      </c>
      <c r="B149" s="24">
        <f>B148/H148</f>
        <v>0.1432336869173899</v>
      </c>
      <c r="C149" s="24">
        <f>C148/H148</f>
        <v>0.01215043394406943</v>
      </c>
      <c r="D149" s="24">
        <f>D148/H148</f>
        <v>0.016843458694953392</v>
      </c>
      <c r="E149" s="24">
        <f>E148/H148</f>
        <v>0.7677274188363871</v>
      </c>
      <c r="F149" s="24">
        <f>F148/H148</f>
        <v>0.05117325618772099</v>
      </c>
      <c r="G149" s="53">
        <f>G148/H148</f>
        <v>0.008871745419479268</v>
      </c>
      <c r="H149" s="9"/>
    </row>
    <row r="150" spans="1:7" ht="12.75">
      <c r="A150" s="104"/>
      <c r="B150" s="24"/>
      <c r="C150" s="24"/>
      <c r="D150" s="24"/>
      <c r="E150" s="24"/>
      <c r="F150" s="24"/>
      <c r="G150" s="53"/>
    </row>
    <row r="152" spans="1:3" ht="12.75">
      <c r="A152" s="103" t="s">
        <v>169</v>
      </c>
      <c r="B152" s="11"/>
      <c r="C152" s="100"/>
    </row>
    <row r="153" spans="1:3" ht="12.75">
      <c r="A153" s="103"/>
      <c r="B153" s="11"/>
      <c r="C153" s="100"/>
    </row>
    <row r="154" spans="1:4" ht="12.75">
      <c r="A154" s="22"/>
      <c r="B154" s="347" t="s">
        <v>46</v>
      </c>
      <c r="C154" s="335"/>
      <c r="D154" s="336"/>
    </row>
    <row r="155" spans="1:5" ht="12.75">
      <c r="A155" t="s">
        <v>0</v>
      </c>
      <c r="B155" s="72" t="s">
        <v>73</v>
      </c>
      <c r="C155" s="177" t="s">
        <v>18</v>
      </c>
      <c r="D155" s="178" t="s">
        <v>19</v>
      </c>
      <c r="E155" s="5"/>
    </row>
    <row r="156" spans="1:5" ht="12.75">
      <c r="A156" s="129" t="s">
        <v>47</v>
      </c>
      <c r="B156" s="173">
        <v>486</v>
      </c>
      <c r="C156" s="179">
        <v>95</v>
      </c>
      <c r="D156" s="180">
        <v>0</v>
      </c>
      <c r="E156" s="5"/>
    </row>
    <row r="157" spans="1:5" ht="12.75">
      <c r="A157" s="129" t="s">
        <v>48</v>
      </c>
      <c r="B157" s="174">
        <v>241</v>
      </c>
      <c r="C157" s="181">
        <v>27</v>
      </c>
      <c r="D157" s="180">
        <v>0</v>
      </c>
      <c r="E157" s="5"/>
    </row>
    <row r="158" spans="1:5" ht="12.75">
      <c r="A158" s="129" t="s">
        <v>49</v>
      </c>
      <c r="B158" s="17">
        <v>13</v>
      </c>
      <c r="C158" s="182">
        <v>4</v>
      </c>
      <c r="D158" s="180" t="s">
        <v>71</v>
      </c>
      <c r="E158" s="5"/>
    </row>
    <row r="159" spans="1:5" ht="12.75">
      <c r="A159" s="129" t="s">
        <v>50</v>
      </c>
      <c r="B159" s="17">
        <v>1352</v>
      </c>
      <c r="C159" s="182">
        <v>262</v>
      </c>
      <c r="D159" s="180">
        <v>0</v>
      </c>
      <c r="E159" s="5"/>
    </row>
    <row r="160" spans="1:5" ht="12.75">
      <c r="A160" s="129" t="s">
        <v>51</v>
      </c>
      <c r="B160" s="17">
        <v>366</v>
      </c>
      <c r="C160" s="182">
        <v>78</v>
      </c>
      <c r="D160" s="180">
        <v>61</v>
      </c>
      <c r="E160" s="5"/>
    </row>
    <row r="161" spans="1:5" ht="12.75">
      <c r="A161" s="129" t="s">
        <v>52</v>
      </c>
      <c r="B161" s="17">
        <v>352</v>
      </c>
      <c r="C161" s="182">
        <v>33</v>
      </c>
      <c r="D161" s="180">
        <v>0</v>
      </c>
      <c r="E161" s="5"/>
    </row>
    <row r="162" spans="1:5" ht="12.75">
      <c r="A162" s="129" t="s">
        <v>53</v>
      </c>
      <c r="B162" s="17">
        <v>416</v>
      </c>
      <c r="C162" s="182">
        <v>58</v>
      </c>
      <c r="D162" s="180">
        <v>1</v>
      </c>
      <c r="E162" s="5"/>
    </row>
    <row r="163" spans="1:5" ht="12.75">
      <c r="A163" s="129" t="s">
        <v>54</v>
      </c>
      <c r="B163" s="17">
        <v>140</v>
      </c>
      <c r="C163" s="182">
        <v>46</v>
      </c>
      <c r="D163" s="180" t="s">
        <v>71</v>
      </c>
      <c r="E163" s="5"/>
    </row>
    <row r="164" spans="1:5" ht="12.75">
      <c r="A164" s="129" t="s">
        <v>55</v>
      </c>
      <c r="B164" s="17">
        <v>424</v>
      </c>
      <c r="C164" s="182">
        <v>65</v>
      </c>
      <c r="D164" s="180">
        <v>10</v>
      </c>
      <c r="E164" s="5"/>
    </row>
    <row r="165" spans="1:5" ht="12.75">
      <c r="A165" s="129" t="s">
        <v>56</v>
      </c>
      <c r="B165" s="17">
        <v>631</v>
      </c>
      <c r="C165" s="182">
        <v>149</v>
      </c>
      <c r="D165" s="180">
        <v>0</v>
      </c>
      <c r="E165" s="5"/>
    </row>
    <row r="166" spans="1:5" ht="12.75">
      <c r="A166" s="129" t="s">
        <v>57</v>
      </c>
      <c r="B166" s="17">
        <v>340</v>
      </c>
      <c r="C166" s="182">
        <v>73</v>
      </c>
      <c r="D166" s="180">
        <v>0</v>
      </c>
      <c r="E166" s="5"/>
    </row>
    <row r="167" spans="1:5" ht="12.75">
      <c r="A167" s="129" t="s">
        <v>58</v>
      </c>
      <c r="B167" s="17">
        <v>223</v>
      </c>
      <c r="C167" s="182">
        <v>41</v>
      </c>
      <c r="D167" s="180" t="s">
        <v>71</v>
      </c>
      <c r="E167" s="5"/>
    </row>
    <row r="168" spans="1:5" ht="12.75">
      <c r="A168" s="129" t="s">
        <v>59</v>
      </c>
      <c r="B168" s="17">
        <v>467</v>
      </c>
      <c r="C168" s="182">
        <v>75</v>
      </c>
      <c r="D168" s="180">
        <v>17</v>
      </c>
      <c r="E168" s="5"/>
    </row>
    <row r="169" spans="1:5" ht="12.75">
      <c r="A169" s="129" t="s">
        <v>60</v>
      </c>
      <c r="B169" s="17">
        <v>2790</v>
      </c>
      <c r="C169" s="182">
        <v>407</v>
      </c>
      <c r="D169" s="180">
        <v>0</v>
      </c>
      <c r="E169" s="5"/>
    </row>
    <row r="170" spans="1:5" ht="12.75">
      <c r="A170" s="129" t="s">
        <v>61</v>
      </c>
      <c r="B170" s="17">
        <v>487</v>
      </c>
      <c r="C170" s="182">
        <v>93</v>
      </c>
      <c r="D170" s="180">
        <v>9</v>
      </c>
      <c r="E170" s="5"/>
    </row>
    <row r="171" spans="1:5" ht="12.75">
      <c r="A171" s="129" t="s">
        <v>62</v>
      </c>
      <c r="B171" s="17">
        <v>259</v>
      </c>
      <c r="C171" s="182">
        <v>43</v>
      </c>
      <c r="D171" s="180">
        <v>10</v>
      </c>
      <c r="E171" s="5"/>
    </row>
    <row r="172" spans="1:5" ht="12.75">
      <c r="A172" s="129" t="s">
        <v>63</v>
      </c>
      <c r="B172" s="17"/>
      <c r="C172" s="182"/>
      <c r="D172" s="180"/>
      <c r="E172" s="5"/>
    </row>
    <row r="173" spans="1:5" ht="12.75">
      <c r="A173" s="104" t="s">
        <v>3</v>
      </c>
      <c r="B173" s="139">
        <f>SUM(B156:B172)</f>
        <v>8987</v>
      </c>
      <c r="C173" s="183">
        <f>SUM(C156:C172)</f>
        <v>1549</v>
      </c>
      <c r="D173" s="184">
        <f>SUM(D156:D172)</f>
        <v>108</v>
      </c>
      <c r="E173" s="5"/>
    </row>
    <row r="174" spans="1:5" ht="12.75">
      <c r="A174" s="104" t="s">
        <v>4</v>
      </c>
      <c r="B174" s="17"/>
      <c r="C174" s="185">
        <f>1549/8987</f>
        <v>0.17236007566484923</v>
      </c>
      <c r="D174" s="186">
        <f>108/8987</f>
        <v>0.012017358406587292</v>
      </c>
      <c r="E174" s="5"/>
    </row>
    <row r="175" spans="2:4" ht="12.75">
      <c r="B175" s="15"/>
      <c r="C175" s="175"/>
      <c r="D175" s="176"/>
    </row>
    <row r="176" ht="15.75">
      <c r="A176" s="187" t="s">
        <v>34</v>
      </c>
    </row>
    <row r="178" ht="12.75">
      <c r="A178" s="103" t="s">
        <v>257</v>
      </c>
    </row>
    <row r="179" ht="12.75">
      <c r="A179" s="103"/>
    </row>
    <row r="180" ht="12.75">
      <c r="A180" s="146" t="s">
        <v>170</v>
      </c>
    </row>
    <row r="181" spans="2:6" ht="12.75">
      <c r="B181" s="44" t="s">
        <v>12</v>
      </c>
      <c r="C181" s="45" t="s">
        <v>13</v>
      </c>
      <c r="D181" s="44" t="s">
        <v>3</v>
      </c>
      <c r="E181" s="39"/>
      <c r="F181" s="22"/>
    </row>
    <row r="182" spans="1:5" ht="12.75">
      <c r="A182" s="129" t="s">
        <v>47</v>
      </c>
      <c r="B182">
        <v>1</v>
      </c>
      <c r="C182" s="11">
        <v>9</v>
      </c>
      <c r="D182">
        <v>10</v>
      </c>
      <c r="E182" s="40"/>
    </row>
    <row r="183" spans="1:5" ht="12.75">
      <c r="A183" s="129" t="s">
        <v>48</v>
      </c>
      <c r="B183">
        <v>3</v>
      </c>
      <c r="C183" s="11">
        <v>3</v>
      </c>
      <c r="D183">
        <v>6</v>
      </c>
      <c r="E183" s="40"/>
    </row>
    <row r="184" spans="1:5" ht="12.75">
      <c r="A184" s="129" t="s">
        <v>49</v>
      </c>
      <c r="B184">
        <v>0</v>
      </c>
      <c r="C184" s="11">
        <v>2</v>
      </c>
      <c r="D184">
        <v>2</v>
      </c>
      <c r="E184" s="40"/>
    </row>
    <row r="185" spans="1:5" ht="12.75">
      <c r="A185" s="129" t="s">
        <v>50</v>
      </c>
      <c r="B185">
        <v>4</v>
      </c>
      <c r="C185" s="11">
        <v>7</v>
      </c>
      <c r="D185">
        <v>11</v>
      </c>
      <c r="E185" s="40"/>
    </row>
    <row r="186" spans="1:5" ht="12.75">
      <c r="A186" s="129" t="s">
        <v>51</v>
      </c>
      <c r="B186">
        <v>3</v>
      </c>
      <c r="C186" s="11">
        <v>10</v>
      </c>
      <c r="D186">
        <v>13</v>
      </c>
      <c r="E186" s="40"/>
    </row>
    <row r="187" spans="1:5" ht="12.75">
      <c r="A187" s="129" t="s">
        <v>52</v>
      </c>
      <c r="B187">
        <v>2</v>
      </c>
      <c r="C187" s="11">
        <v>2</v>
      </c>
      <c r="D187">
        <v>4</v>
      </c>
      <c r="E187" s="40"/>
    </row>
    <row r="188" spans="1:5" ht="12.75">
      <c r="A188" s="129" t="s">
        <v>53</v>
      </c>
      <c r="B188">
        <v>3</v>
      </c>
      <c r="C188" s="11">
        <v>3</v>
      </c>
      <c r="D188">
        <v>6</v>
      </c>
      <c r="E188" s="40"/>
    </row>
    <row r="189" spans="1:5" ht="12.75">
      <c r="A189" s="129" t="s">
        <v>54</v>
      </c>
      <c r="B189">
        <v>1</v>
      </c>
      <c r="C189" s="11">
        <v>3</v>
      </c>
      <c r="D189">
        <v>4</v>
      </c>
      <c r="E189" s="40"/>
    </row>
    <row r="190" spans="1:5" ht="12.75">
      <c r="A190" s="129" t="s">
        <v>55</v>
      </c>
      <c r="B190">
        <v>2</v>
      </c>
      <c r="C190" s="11">
        <v>5</v>
      </c>
      <c r="D190">
        <v>7</v>
      </c>
      <c r="E190" s="40"/>
    </row>
    <row r="191" spans="1:5" ht="12.75">
      <c r="A191" s="129" t="s">
        <v>56</v>
      </c>
      <c r="B191">
        <v>4</v>
      </c>
      <c r="C191" s="11">
        <v>8</v>
      </c>
      <c r="D191">
        <v>12</v>
      </c>
      <c r="E191" s="40"/>
    </row>
    <row r="192" spans="1:5" ht="12.75">
      <c r="A192" s="129" t="s">
        <v>57</v>
      </c>
      <c r="B192">
        <v>4</v>
      </c>
      <c r="C192" s="11">
        <v>2</v>
      </c>
      <c r="D192">
        <v>6</v>
      </c>
      <c r="E192" s="40"/>
    </row>
    <row r="193" spans="1:5" ht="12.75">
      <c r="A193" s="129" t="s">
        <v>58</v>
      </c>
      <c r="B193">
        <v>3</v>
      </c>
      <c r="C193" s="11">
        <v>3</v>
      </c>
      <c r="D193">
        <v>6</v>
      </c>
      <c r="E193" s="40"/>
    </row>
    <row r="194" spans="1:5" ht="12.75">
      <c r="A194" s="129" t="s">
        <v>59</v>
      </c>
      <c r="B194">
        <v>3</v>
      </c>
      <c r="C194" s="11">
        <v>10</v>
      </c>
      <c r="D194">
        <v>13</v>
      </c>
      <c r="E194" s="40"/>
    </row>
    <row r="195" spans="1:5" ht="12.75">
      <c r="A195" s="129" t="s">
        <v>60</v>
      </c>
      <c r="B195">
        <v>3</v>
      </c>
      <c r="C195" s="11">
        <v>13</v>
      </c>
      <c r="D195">
        <v>16</v>
      </c>
      <c r="E195" s="40"/>
    </row>
    <row r="196" spans="1:5" ht="12.75">
      <c r="A196" s="129" t="s">
        <v>61</v>
      </c>
      <c r="B196">
        <v>2</v>
      </c>
      <c r="C196" s="11">
        <v>8</v>
      </c>
      <c r="D196">
        <v>10</v>
      </c>
      <c r="E196" s="40"/>
    </row>
    <row r="197" spans="1:5" ht="12.75">
      <c r="A197" s="129" t="s">
        <v>62</v>
      </c>
      <c r="B197">
        <v>2</v>
      </c>
      <c r="C197" s="11">
        <v>7</v>
      </c>
      <c r="D197">
        <v>9</v>
      </c>
      <c r="E197" s="40"/>
    </row>
    <row r="198" spans="1:5" ht="12.75">
      <c r="A198" s="129" t="s">
        <v>63</v>
      </c>
      <c r="B198">
        <v>0</v>
      </c>
      <c r="C198" s="11">
        <v>2</v>
      </c>
      <c r="D198">
        <v>2</v>
      </c>
      <c r="E198" s="40"/>
    </row>
    <row r="199" spans="1:5" ht="12.75">
      <c r="A199" s="104" t="s">
        <v>3</v>
      </c>
      <c r="B199" s="22">
        <v>40</v>
      </c>
      <c r="C199" s="23">
        <v>97</v>
      </c>
      <c r="D199" s="22">
        <v>137</v>
      </c>
      <c r="E199" s="40"/>
    </row>
    <row r="200" spans="1:5" ht="12.75">
      <c r="A200" s="104" t="s">
        <v>4</v>
      </c>
      <c r="B200" s="24">
        <f>40/137</f>
        <v>0.291970802919708</v>
      </c>
      <c r="C200" s="24">
        <f>97/137</f>
        <v>0.708029197080292</v>
      </c>
      <c r="D200" s="24"/>
      <c r="E200" s="24"/>
    </row>
    <row r="201" spans="1:5" ht="12.75">
      <c r="A201" s="104"/>
      <c r="B201" s="24"/>
      <c r="C201" s="24"/>
      <c r="D201" s="24"/>
      <c r="E201" s="24"/>
    </row>
    <row r="203" ht="12.75">
      <c r="A203" s="103" t="s">
        <v>258</v>
      </c>
    </row>
    <row r="204" ht="12.75">
      <c r="A204" s="22"/>
    </row>
    <row r="205" ht="12.75">
      <c r="A205" s="142" t="s">
        <v>171</v>
      </c>
    </row>
    <row r="206" spans="2:6" ht="12.75">
      <c r="B206" s="44" t="s">
        <v>12</v>
      </c>
      <c r="C206" s="45" t="s">
        <v>13</v>
      </c>
      <c r="D206" s="44" t="s">
        <v>3</v>
      </c>
      <c r="E206" s="39"/>
      <c r="F206" s="22"/>
    </row>
    <row r="207" spans="1:5" ht="12.75">
      <c r="A207" s="129" t="s">
        <v>47</v>
      </c>
      <c r="B207">
        <v>2</v>
      </c>
      <c r="C207" s="11">
        <v>8</v>
      </c>
      <c r="D207">
        <v>10</v>
      </c>
      <c r="E207" s="40"/>
    </row>
    <row r="208" spans="1:5" ht="12.75">
      <c r="A208" s="129" t="s">
        <v>48</v>
      </c>
      <c r="B208">
        <v>2</v>
      </c>
      <c r="C208" s="11">
        <v>4</v>
      </c>
      <c r="D208">
        <v>6</v>
      </c>
      <c r="E208" s="40"/>
    </row>
    <row r="209" spans="1:5" ht="12.75">
      <c r="A209" s="129" t="s">
        <v>49</v>
      </c>
      <c r="B209">
        <v>0</v>
      </c>
      <c r="C209" s="11">
        <v>2</v>
      </c>
      <c r="D209">
        <v>2</v>
      </c>
      <c r="E209" s="40"/>
    </row>
    <row r="210" spans="1:5" ht="12.75">
      <c r="A210" s="129" t="s">
        <v>50</v>
      </c>
      <c r="B210">
        <v>6</v>
      </c>
      <c r="C210" s="11">
        <v>5</v>
      </c>
      <c r="D210">
        <v>11</v>
      </c>
      <c r="E210" s="40"/>
    </row>
    <row r="211" spans="1:5" ht="12.75">
      <c r="A211" s="129" t="s">
        <v>51</v>
      </c>
      <c r="B211">
        <v>1</v>
      </c>
      <c r="C211" s="11">
        <v>12</v>
      </c>
      <c r="D211">
        <v>13</v>
      </c>
      <c r="E211" s="40"/>
    </row>
    <row r="212" spans="1:5" ht="12.75">
      <c r="A212" s="129" t="s">
        <v>52</v>
      </c>
      <c r="B212">
        <v>0</v>
      </c>
      <c r="C212" s="11">
        <v>4</v>
      </c>
      <c r="D212">
        <v>4</v>
      </c>
      <c r="E212" s="40"/>
    </row>
    <row r="213" spans="1:5" ht="12.75">
      <c r="A213" s="129" t="s">
        <v>53</v>
      </c>
      <c r="B213">
        <v>3</v>
      </c>
      <c r="C213" s="11">
        <v>3</v>
      </c>
      <c r="D213">
        <v>6</v>
      </c>
      <c r="E213" s="40"/>
    </row>
    <row r="214" spans="1:5" ht="12.75">
      <c r="A214" s="129" t="s">
        <v>54</v>
      </c>
      <c r="B214">
        <v>1</v>
      </c>
      <c r="C214" s="11">
        <v>3</v>
      </c>
      <c r="D214">
        <v>4</v>
      </c>
      <c r="E214" s="40"/>
    </row>
    <row r="215" spans="1:5" ht="12.75">
      <c r="A215" s="129" t="s">
        <v>55</v>
      </c>
      <c r="B215">
        <v>0</v>
      </c>
      <c r="C215" s="11">
        <v>7</v>
      </c>
      <c r="D215">
        <v>7</v>
      </c>
      <c r="E215" s="40"/>
    </row>
    <row r="216" spans="1:5" ht="12.75">
      <c r="A216" s="129" t="s">
        <v>56</v>
      </c>
      <c r="B216">
        <v>4</v>
      </c>
      <c r="C216" s="11">
        <v>8</v>
      </c>
      <c r="D216">
        <v>12</v>
      </c>
      <c r="E216" s="40"/>
    </row>
    <row r="217" spans="1:5" ht="12.75">
      <c r="A217" s="129" t="s">
        <v>57</v>
      </c>
      <c r="B217">
        <v>0</v>
      </c>
      <c r="C217" s="11">
        <v>6</v>
      </c>
      <c r="D217">
        <v>6</v>
      </c>
      <c r="E217" s="40"/>
    </row>
    <row r="218" spans="1:5" ht="12.75">
      <c r="A218" s="129" t="s">
        <v>58</v>
      </c>
      <c r="B218">
        <v>2</v>
      </c>
      <c r="C218" s="11">
        <v>4</v>
      </c>
      <c r="D218">
        <v>6</v>
      </c>
      <c r="E218" s="40"/>
    </row>
    <row r="219" spans="1:5" ht="12.75">
      <c r="A219" s="129" t="s">
        <v>59</v>
      </c>
      <c r="B219">
        <v>4</v>
      </c>
      <c r="C219" s="11">
        <v>9</v>
      </c>
      <c r="D219">
        <v>13</v>
      </c>
      <c r="E219" s="40"/>
    </row>
    <row r="220" spans="1:5" ht="12.75">
      <c r="A220" s="129" t="s">
        <v>60</v>
      </c>
      <c r="B220">
        <v>7</v>
      </c>
      <c r="C220" s="11">
        <v>9</v>
      </c>
      <c r="D220">
        <v>16</v>
      </c>
      <c r="E220" s="40"/>
    </row>
    <row r="221" spans="1:5" ht="12.75">
      <c r="A221" s="129" t="s">
        <v>61</v>
      </c>
      <c r="B221">
        <v>2</v>
      </c>
      <c r="C221" s="11">
        <v>8</v>
      </c>
      <c r="D221">
        <v>10</v>
      </c>
      <c r="E221" s="40"/>
    </row>
    <row r="222" spans="1:5" ht="12.75">
      <c r="A222" s="129" t="s">
        <v>62</v>
      </c>
      <c r="B222">
        <v>2</v>
      </c>
      <c r="C222" s="11">
        <v>7</v>
      </c>
      <c r="D222">
        <v>9</v>
      </c>
      <c r="E222" s="40"/>
    </row>
    <row r="223" spans="1:5" ht="12.75">
      <c r="A223" s="129" t="s">
        <v>63</v>
      </c>
      <c r="B223">
        <v>0</v>
      </c>
      <c r="C223" s="11">
        <v>2</v>
      </c>
      <c r="D223">
        <v>2</v>
      </c>
      <c r="E223" s="40"/>
    </row>
    <row r="224" spans="1:5" ht="12.75">
      <c r="A224" s="104" t="s">
        <v>3</v>
      </c>
      <c r="B224" s="22">
        <f>SUM(B207:B223)</f>
        <v>36</v>
      </c>
      <c r="C224" s="23">
        <f>SUM(C207:C223)</f>
        <v>101</v>
      </c>
      <c r="D224" s="22">
        <f>SUM(D207:D223)</f>
        <v>137</v>
      </c>
      <c r="E224" s="40"/>
    </row>
    <row r="225" spans="1:5" ht="12.75">
      <c r="A225" s="104" t="s">
        <v>4</v>
      </c>
      <c r="B225" s="24">
        <f>36/137</f>
        <v>0.26277372262773724</v>
      </c>
      <c r="C225" s="24">
        <f>101/137</f>
        <v>0.7372262773722628</v>
      </c>
      <c r="D225" s="24"/>
      <c r="E225" s="24"/>
    </row>
    <row r="228" ht="12.75">
      <c r="A228" s="103" t="s">
        <v>259</v>
      </c>
    </row>
    <row r="229" ht="12.75">
      <c r="A229" s="103"/>
    </row>
    <row r="230" ht="12.75">
      <c r="A230" s="146" t="s">
        <v>172</v>
      </c>
    </row>
    <row r="231" spans="2:6" ht="12.75">
      <c r="B231" s="22" t="s">
        <v>12</v>
      </c>
      <c r="C231" s="23" t="s">
        <v>13</v>
      </c>
      <c r="D231" s="22" t="s">
        <v>3</v>
      </c>
      <c r="E231" s="39"/>
      <c r="F231" s="22"/>
    </row>
    <row r="232" spans="1:5" ht="12.75">
      <c r="A232" s="129" t="s">
        <v>47</v>
      </c>
      <c r="B232">
        <v>7</v>
      </c>
      <c r="C232" s="11">
        <v>3</v>
      </c>
      <c r="D232">
        <v>10</v>
      </c>
      <c r="E232" s="40"/>
    </row>
    <row r="233" spans="1:5" ht="12.75">
      <c r="A233" s="129" t="s">
        <v>48</v>
      </c>
      <c r="B233">
        <v>5</v>
      </c>
      <c r="C233" s="11">
        <v>1</v>
      </c>
      <c r="D233">
        <v>6</v>
      </c>
      <c r="E233" s="40"/>
    </row>
    <row r="234" spans="1:5" ht="12.75">
      <c r="A234" s="129" t="s">
        <v>63</v>
      </c>
      <c r="B234">
        <v>2</v>
      </c>
      <c r="C234" s="11">
        <v>0</v>
      </c>
      <c r="D234">
        <v>2</v>
      </c>
      <c r="E234" s="40"/>
    </row>
    <row r="235" spans="1:5" ht="12.75">
      <c r="A235" s="129" t="s">
        <v>49</v>
      </c>
      <c r="B235">
        <v>2</v>
      </c>
      <c r="C235" s="11">
        <v>0</v>
      </c>
      <c r="D235">
        <v>2</v>
      </c>
      <c r="E235" s="40"/>
    </row>
    <row r="236" spans="1:5" ht="12.75">
      <c r="A236" s="129" t="s">
        <v>50</v>
      </c>
      <c r="B236">
        <v>5</v>
      </c>
      <c r="C236" s="11">
        <v>6</v>
      </c>
      <c r="D236">
        <v>11</v>
      </c>
      <c r="E236" s="40"/>
    </row>
    <row r="237" spans="1:5" ht="12.75">
      <c r="A237" s="129" t="s">
        <v>51</v>
      </c>
      <c r="B237">
        <v>12</v>
      </c>
      <c r="C237" s="11">
        <v>1</v>
      </c>
      <c r="D237">
        <v>13</v>
      </c>
      <c r="E237" s="40"/>
    </row>
    <row r="238" spans="1:5" ht="12.75">
      <c r="A238" s="129" t="s">
        <v>52</v>
      </c>
      <c r="B238">
        <v>4</v>
      </c>
      <c r="C238" s="11">
        <v>0</v>
      </c>
      <c r="D238">
        <v>4</v>
      </c>
      <c r="E238" s="40"/>
    </row>
    <row r="239" spans="1:5" ht="12.75">
      <c r="A239" s="129" t="s">
        <v>53</v>
      </c>
      <c r="B239">
        <v>3</v>
      </c>
      <c r="C239" s="11">
        <v>2</v>
      </c>
      <c r="D239">
        <v>5</v>
      </c>
      <c r="E239" s="40"/>
    </row>
    <row r="240" spans="1:5" ht="12.75">
      <c r="A240" s="129" t="s">
        <v>54</v>
      </c>
      <c r="B240">
        <v>4</v>
      </c>
      <c r="C240" s="11">
        <v>0</v>
      </c>
      <c r="D240">
        <v>4</v>
      </c>
      <c r="E240" s="40"/>
    </row>
    <row r="241" spans="1:5" ht="12.75">
      <c r="A241" s="129" t="s">
        <v>55</v>
      </c>
      <c r="B241">
        <v>7</v>
      </c>
      <c r="C241" s="11">
        <v>0</v>
      </c>
      <c r="D241">
        <v>7</v>
      </c>
      <c r="E241" s="40"/>
    </row>
    <row r="242" spans="1:5" ht="12.75">
      <c r="A242" s="129" t="s">
        <v>56</v>
      </c>
      <c r="B242">
        <v>8</v>
      </c>
      <c r="C242" s="11">
        <v>4</v>
      </c>
      <c r="D242">
        <v>12</v>
      </c>
      <c r="E242" s="40"/>
    </row>
    <row r="243" spans="1:5" ht="12.75">
      <c r="A243" s="129" t="s">
        <v>57</v>
      </c>
      <c r="B243">
        <v>5</v>
      </c>
      <c r="C243" s="11">
        <v>1</v>
      </c>
      <c r="D243">
        <v>6</v>
      </c>
      <c r="E243" s="40"/>
    </row>
    <row r="244" spans="1:5" ht="12.75">
      <c r="A244" s="129" t="s">
        <v>58</v>
      </c>
      <c r="B244">
        <v>4</v>
      </c>
      <c r="C244" s="11">
        <v>2</v>
      </c>
      <c r="D244">
        <v>6</v>
      </c>
      <c r="E244" s="40"/>
    </row>
    <row r="245" spans="1:5" ht="12.75">
      <c r="A245" s="129" t="s">
        <v>59</v>
      </c>
      <c r="B245">
        <v>10</v>
      </c>
      <c r="C245" s="11">
        <v>2</v>
      </c>
      <c r="D245">
        <v>12</v>
      </c>
      <c r="E245" s="40"/>
    </row>
    <row r="246" spans="1:5" ht="12.75">
      <c r="A246" s="129" t="s">
        <v>60</v>
      </c>
      <c r="B246">
        <v>9</v>
      </c>
      <c r="C246" s="11">
        <v>7</v>
      </c>
      <c r="D246">
        <v>16</v>
      </c>
      <c r="E246" s="40"/>
    </row>
    <row r="247" spans="1:5" ht="12.75">
      <c r="A247" s="129" t="s">
        <v>61</v>
      </c>
      <c r="B247">
        <v>8</v>
      </c>
      <c r="C247" s="11">
        <v>2</v>
      </c>
      <c r="D247">
        <v>10</v>
      </c>
      <c r="E247" s="40"/>
    </row>
    <row r="248" spans="1:5" ht="12.75">
      <c r="A248" s="129" t="s">
        <v>62</v>
      </c>
      <c r="B248">
        <v>6</v>
      </c>
      <c r="C248" s="11">
        <v>3</v>
      </c>
      <c r="D248">
        <v>9</v>
      </c>
      <c r="E248" s="40"/>
    </row>
    <row r="249" spans="1:5" ht="12.75">
      <c r="A249" s="104" t="s">
        <v>3</v>
      </c>
      <c r="B249" s="22">
        <f>SUM(B232:B248)</f>
        <v>101</v>
      </c>
      <c r="C249" s="23">
        <f>SUM(C232:C248)</f>
        <v>34</v>
      </c>
      <c r="D249" s="22">
        <f>SUM(D232:D248)</f>
        <v>135</v>
      </c>
      <c r="E249" s="40"/>
    </row>
    <row r="250" spans="1:5" ht="12.75">
      <c r="A250" s="104" t="s">
        <v>4</v>
      </c>
      <c r="B250" s="24">
        <f>101/135</f>
        <v>0.7481481481481481</v>
      </c>
      <c r="C250" s="24">
        <f>34/135</f>
        <v>0.2518518518518518</v>
      </c>
      <c r="D250" s="24"/>
      <c r="E250" s="24"/>
    </row>
    <row r="251" spans="1:5" ht="12.75">
      <c r="A251" s="104"/>
      <c r="B251" s="24"/>
      <c r="C251" s="24"/>
      <c r="D251" s="24"/>
      <c r="E251" s="24"/>
    </row>
    <row r="253" ht="12.75">
      <c r="A253" s="103" t="s">
        <v>260</v>
      </c>
    </row>
    <row r="254" ht="12.75">
      <c r="A254" s="103"/>
    </row>
    <row r="255" ht="12.75">
      <c r="A255" s="143" t="s">
        <v>173</v>
      </c>
    </row>
    <row r="256" spans="2:5" ht="24">
      <c r="B256" s="126" t="s">
        <v>252</v>
      </c>
      <c r="C256" s="126" t="s">
        <v>253</v>
      </c>
      <c r="D256" s="126" t="s">
        <v>254</v>
      </c>
      <c r="E256" s="126" t="s">
        <v>251</v>
      </c>
    </row>
    <row r="257" spans="1:5" ht="12.75">
      <c r="A257" s="129" t="s">
        <v>47</v>
      </c>
      <c r="B257">
        <v>3</v>
      </c>
      <c r="C257">
        <v>1</v>
      </c>
      <c r="D257">
        <v>6</v>
      </c>
      <c r="E257">
        <v>2</v>
      </c>
    </row>
    <row r="258" spans="1:5" ht="12.75">
      <c r="A258" s="129" t="s">
        <v>48</v>
      </c>
      <c r="B258">
        <v>2</v>
      </c>
      <c r="C258">
        <v>1</v>
      </c>
      <c r="D258">
        <v>3</v>
      </c>
      <c r="E258">
        <v>1</v>
      </c>
    </row>
    <row r="259" spans="1:5" ht="12.75">
      <c r="A259" s="129" t="s">
        <v>49</v>
      </c>
      <c r="B259">
        <v>0</v>
      </c>
      <c r="C259">
        <v>0</v>
      </c>
      <c r="D259">
        <v>2</v>
      </c>
      <c r="E259">
        <v>0</v>
      </c>
    </row>
    <row r="260" spans="1:5" ht="12.75">
      <c r="A260" s="129" t="s">
        <v>50</v>
      </c>
      <c r="B260">
        <v>6</v>
      </c>
      <c r="C260">
        <v>1</v>
      </c>
      <c r="D260">
        <v>4</v>
      </c>
      <c r="E260">
        <v>4</v>
      </c>
    </row>
    <row r="261" spans="1:5" ht="12.75">
      <c r="A261" s="129" t="s">
        <v>51</v>
      </c>
      <c r="B261">
        <v>1</v>
      </c>
      <c r="C261">
        <v>0</v>
      </c>
      <c r="D261">
        <v>10</v>
      </c>
      <c r="E261">
        <v>1</v>
      </c>
    </row>
    <row r="262" spans="1:5" ht="12.75">
      <c r="A262" s="129" t="s">
        <v>52</v>
      </c>
      <c r="B262">
        <v>0</v>
      </c>
      <c r="C262">
        <v>0</v>
      </c>
      <c r="D262">
        <v>2</v>
      </c>
      <c r="E262">
        <v>0</v>
      </c>
    </row>
    <row r="263" spans="1:5" ht="12.75">
      <c r="A263" s="129" t="s">
        <v>53</v>
      </c>
      <c r="B263">
        <v>3</v>
      </c>
      <c r="C263">
        <v>1</v>
      </c>
      <c r="D263">
        <v>3</v>
      </c>
      <c r="E263">
        <v>1</v>
      </c>
    </row>
    <row r="264" spans="1:5" ht="12.75">
      <c r="A264" s="129" t="s">
        <v>54</v>
      </c>
      <c r="B264">
        <v>1</v>
      </c>
      <c r="C264">
        <v>1</v>
      </c>
      <c r="D264">
        <v>1</v>
      </c>
      <c r="E264">
        <v>1</v>
      </c>
    </row>
    <row r="265" spans="1:5" ht="12.75">
      <c r="A265" s="129" t="s">
        <v>55</v>
      </c>
      <c r="B265">
        <v>2</v>
      </c>
      <c r="C265">
        <v>0</v>
      </c>
      <c r="D265">
        <v>6</v>
      </c>
      <c r="E265">
        <v>0</v>
      </c>
    </row>
    <row r="266" spans="1:5" ht="12.75">
      <c r="A266" s="129" t="s">
        <v>56</v>
      </c>
      <c r="B266">
        <v>2</v>
      </c>
      <c r="C266">
        <v>4</v>
      </c>
      <c r="D266">
        <v>7</v>
      </c>
      <c r="E266">
        <v>2</v>
      </c>
    </row>
    <row r="267" spans="1:5" ht="12.75">
      <c r="A267" s="129" t="s">
        <v>57</v>
      </c>
      <c r="B267">
        <v>2</v>
      </c>
      <c r="C267">
        <v>1</v>
      </c>
      <c r="D267">
        <v>3</v>
      </c>
      <c r="E267">
        <v>2</v>
      </c>
    </row>
    <row r="268" spans="1:5" ht="12.75">
      <c r="A268" s="129" t="s">
        <v>58</v>
      </c>
      <c r="B268">
        <v>2</v>
      </c>
      <c r="C268">
        <v>1</v>
      </c>
      <c r="D268">
        <v>3</v>
      </c>
      <c r="E268">
        <v>2</v>
      </c>
    </row>
    <row r="269" spans="1:5" ht="12.75">
      <c r="A269" s="129" t="s">
        <v>59</v>
      </c>
      <c r="B269">
        <v>3</v>
      </c>
      <c r="C269">
        <v>2</v>
      </c>
      <c r="D269">
        <v>6</v>
      </c>
      <c r="E269">
        <v>2</v>
      </c>
    </row>
    <row r="270" spans="1:5" ht="12.75">
      <c r="A270" s="129" t="s">
        <v>60</v>
      </c>
      <c r="B270">
        <v>8</v>
      </c>
      <c r="C270">
        <v>2</v>
      </c>
      <c r="D270">
        <v>8</v>
      </c>
      <c r="E270">
        <v>2</v>
      </c>
    </row>
    <row r="271" spans="1:5" ht="12.75">
      <c r="A271" s="129" t="s">
        <v>61</v>
      </c>
      <c r="B271">
        <v>5</v>
      </c>
      <c r="C271">
        <v>2</v>
      </c>
      <c r="D271">
        <v>5</v>
      </c>
      <c r="E271">
        <v>1</v>
      </c>
    </row>
    <row r="272" spans="1:5" ht="12.75">
      <c r="A272" s="129" t="s">
        <v>62</v>
      </c>
      <c r="B272">
        <v>2</v>
      </c>
      <c r="C272">
        <v>1</v>
      </c>
      <c r="D272">
        <v>5</v>
      </c>
      <c r="E272">
        <v>1</v>
      </c>
    </row>
    <row r="273" spans="1:5" ht="12.75">
      <c r="A273" s="129" t="s">
        <v>63</v>
      </c>
      <c r="B273">
        <v>0</v>
      </c>
      <c r="C273">
        <v>1</v>
      </c>
      <c r="D273">
        <v>2</v>
      </c>
      <c r="E273">
        <v>0</v>
      </c>
    </row>
    <row r="274" spans="1:5" ht="12.75">
      <c r="A274" s="104" t="s">
        <v>3</v>
      </c>
      <c r="B274" s="22">
        <f>SUM(B257:B273)</f>
        <v>42</v>
      </c>
      <c r="C274" s="22">
        <f>SUM(C257:C273)</f>
        <v>19</v>
      </c>
      <c r="D274" s="22">
        <f>SUM(D257:D273)</f>
        <v>76</v>
      </c>
      <c r="E274" s="22">
        <f>SUM(E257:E273)</f>
        <v>22</v>
      </c>
    </row>
    <row r="275" spans="1:5" ht="12.75">
      <c r="A275" s="104" t="s">
        <v>167</v>
      </c>
      <c r="B275" s="24">
        <f>42/275</f>
        <v>0.15272727272727274</v>
      </c>
      <c r="C275" s="24">
        <f>19/275</f>
        <v>0.06909090909090909</v>
      </c>
      <c r="D275" s="24">
        <f>76/275</f>
        <v>0.27636363636363637</v>
      </c>
      <c r="E275" s="24">
        <f>22/275</f>
        <v>0.08</v>
      </c>
    </row>
    <row r="276" spans="1:5" ht="12.75">
      <c r="A276" s="104"/>
      <c r="B276" s="24"/>
      <c r="C276" s="24"/>
      <c r="D276" s="24"/>
      <c r="E276" s="24"/>
    </row>
    <row r="278" spans="1:3" ht="12.75">
      <c r="A278" s="103" t="s">
        <v>262</v>
      </c>
      <c r="C278" s="21"/>
    </row>
    <row r="279" spans="1:3" ht="12.75">
      <c r="A279" s="103"/>
      <c r="C279" s="42"/>
    </row>
    <row r="280" spans="1:6" ht="12.75">
      <c r="A280" s="104" t="s">
        <v>168</v>
      </c>
      <c r="C280" s="344" t="s">
        <v>261</v>
      </c>
      <c r="D280" s="340"/>
      <c r="E280" s="340"/>
      <c r="F280" s="341"/>
    </row>
    <row r="281" spans="1:8" ht="12.75">
      <c r="A281" s="29" t="s">
        <v>0</v>
      </c>
      <c r="B281" s="148" t="s">
        <v>1</v>
      </c>
      <c r="C281" s="149" t="s">
        <v>2</v>
      </c>
      <c r="D281" s="150" t="s">
        <v>3</v>
      </c>
      <c r="E281" s="346" t="s">
        <v>14</v>
      </c>
      <c r="F281" s="343"/>
      <c r="G281" s="28"/>
      <c r="H281" s="22"/>
    </row>
    <row r="282" spans="1:8" ht="12.75">
      <c r="A282" s="147" t="s">
        <v>47</v>
      </c>
      <c r="B282" s="60">
        <v>1863</v>
      </c>
      <c r="C282" s="66">
        <v>343</v>
      </c>
      <c r="D282" s="80">
        <f>SUM(B282:C282)</f>
        <v>2206</v>
      </c>
      <c r="E282" s="151">
        <v>508</v>
      </c>
      <c r="F282" s="135">
        <f>E282/D282</f>
        <v>0.2302810516772439</v>
      </c>
      <c r="G282" s="19"/>
      <c r="H282" s="24"/>
    </row>
    <row r="283" spans="1:8" ht="12.75">
      <c r="A283" s="147" t="s">
        <v>48</v>
      </c>
      <c r="B283" s="60">
        <v>542</v>
      </c>
      <c r="C283" s="66">
        <v>104</v>
      </c>
      <c r="D283" s="80">
        <f aca="true" t="shared" si="4" ref="D283:D297">SUM(B283:C283)</f>
        <v>646</v>
      </c>
      <c r="E283" s="151">
        <v>291</v>
      </c>
      <c r="F283" s="135">
        <f aca="true" t="shared" si="5" ref="F283:F299">E283/D283</f>
        <v>0.4504643962848297</v>
      </c>
      <c r="G283" s="19"/>
      <c r="H283" s="24"/>
    </row>
    <row r="284" spans="1:8" ht="12.75">
      <c r="A284" s="147" t="s">
        <v>49</v>
      </c>
      <c r="B284" s="60">
        <v>445</v>
      </c>
      <c r="C284" s="66">
        <v>438</v>
      </c>
      <c r="D284" s="80">
        <f t="shared" si="4"/>
        <v>883</v>
      </c>
      <c r="E284" s="151">
        <v>125</v>
      </c>
      <c r="F284" s="135">
        <f t="shared" si="5"/>
        <v>0.14156285390713477</v>
      </c>
      <c r="G284" s="19"/>
      <c r="H284" s="24"/>
    </row>
    <row r="285" spans="1:8" ht="12.75">
      <c r="A285" s="147" t="s">
        <v>50</v>
      </c>
      <c r="B285" s="60">
        <v>1551</v>
      </c>
      <c r="C285" s="66">
        <v>1053</v>
      </c>
      <c r="D285" s="80">
        <f t="shared" si="4"/>
        <v>2604</v>
      </c>
      <c r="E285" s="151">
        <v>872</v>
      </c>
      <c r="F285" s="135">
        <f t="shared" si="5"/>
        <v>0.3348694316436252</v>
      </c>
      <c r="G285" s="19"/>
      <c r="H285" s="24"/>
    </row>
    <row r="286" spans="1:8" ht="12.75">
      <c r="A286" s="147" t="s">
        <v>51</v>
      </c>
      <c r="B286" s="60">
        <v>1348</v>
      </c>
      <c r="C286" s="66">
        <v>447</v>
      </c>
      <c r="D286" s="80">
        <f t="shared" si="4"/>
        <v>1795</v>
      </c>
      <c r="E286" s="151">
        <v>632</v>
      </c>
      <c r="F286" s="135">
        <f t="shared" si="5"/>
        <v>0.3520891364902507</v>
      </c>
      <c r="G286" s="19"/>
      <c r="H286" s="24"/>
    </row>
    <row r="287" spans="1:8" ht="12.75">
      <c r="A287" s="147" t="s">
        <v>52</v>
      </c>
      <c r="B287" s="60">
        <v>381</v>
      </c>
      <c r="C287" s="66">
        <v>142</v>
      </c>
      <c r="D287" s="80">
        <f t="shared" si="4"/>
        <v>523</v>
      </c>
      <c r="E287" s="151">
        <v>110</v>
      </c>
      <c r="F287" s="135">
        <f t="shared" si="5"/>
        <v>0.21032504780114722</v>
      </c>
      <c r="G287" s="19"/>
      <c r="H287" s="24"/>
    </row>
    <row r="288" spans="1:8" ht="12.75">
      <c r="A288" s="147" t="s">
        <v>53</v>
      </c>
      <c r="B288" s="60">
        <v>1071</v>
      </c>
      <c r="C288" s="66">
        <v>85</v>
      </c>
      <c r="D288" s="80">
        <f t="shared" si="4"/>
        <v>1156</v>
      </c>
      <c r="E288" s="151">
        <v>298</v>
      </c>
      <c r="F288" s="135">
        <f t="shared" si="5"/>
        <v>0.2577854671280277</v>
      </c>
      <c r="G288" s="19"/>
      <c r="H288" s="24"/>
    </row>
    <row r="289" spans="1:8" ht="12.75">
      <c r="A289" s="147" t="s">
        <v>54</v>
      </c>
      <c r="B289" s="60">
        <v>634</v>
      </c>
      <c r="C289" s="66">
        <v>361</v>
      </c>
      <c r="D289" s="80">
        <f t="shared" si="4"/>
        <v>995</v>
      </c>
      <c r="E289" s="151">
        <v>477</v>
      </c>
      <c r="F289" s="135">
        <f t="shared" si="5"/>
        <v>0.4793969849246231</v>
      </c>
      <c r="G289" s="19"/>
      <c r="H289" s="24"/>
    </row>
    <row r="290" spans="1:8" ht="12.75">
      <c r="A290" s="147" t="s">
        <v>55</v>
      </c>
      <c r="B290" s="60">
        <v>1110</v>
      </c>
      <c r="C290" s="66">
        <v>116</v>
      </c>
      <c r="D290" s="80">
        <f t="shared" si="4"/>
        <v>1226</v>
      </c>
      <c r="E290" s="151">
        <v>393</v>
      </c>
      <c r="F290" s="135">
        <f t="shared" si="5"/>
        <v>0.3205546492659054</v>
      </c>
      <c r="G290" s="19"/>
      <c r="H290" s="24"/>
    </row>
    <row r="291" spans="1:8" ht="12.75">
      <c r="A291" s="147" t="s">
        <v>56</v>
      </c>
      <c r="B291" s="60">
        <v>1483</v>
      </c>
      <c r="C291" s="66">
        <v>543</v>
      </c>
      <c r="D291" s="80">
        <f t="shared" si="4"/>
        <v>2026</v>
      </c>
      <c r="E291" s="151">
        <v>585</v>
      </c>
      <c r="F291" s="135">
        <f t="shared" si="5"/>
        <v>0.288746298124383</v>
      </c>
      <c r="G291" s="19"/>
      <c r="H291" s="24"/>
    </row>
    <row r="292" spans="1:8" ht="12.75">
      <c r="A292" s="147" t="s">
        <v>57</v>
      </c>
      <c r="B292" s="60">
        <v>434</v>
      </c>
      <c r="C292" s="66">
        <v>51</v>
      </c>
      <c r="D292" s="80">
        <f t="shared" si="4"/>
        <v>485</v>
      </c>
      <c r="E292" s="151">
        <v>204</v>
      </c>
      <c r="F292" s="135">
        <f t="shared" si="5"/>
        <v>0.42061855670103093</v>
      </c>
      <c r="G292" s="19"/>
      <c r="H292" s="24"/>
    </row>
    <row r="293" spans="1:8" ht="12.75">
      <c r="A293" s="147" t="s">
        <v>58</v>
      </c>
      <c r="B293" s="60">
        <v>547</v>
      </c>
      <c r="C293" s="66">
        <v>146</v>
      </c>
      <c r="D293" s="80">
        <f t="shared" si="4"/>
        <v>693</v>
      </c>
      <c r="E293" s="151">
        <v>229</v>
      </c>
      <c r="F293" s="135">
        <f t="shared" si="5"/>
        <v>0.33044733044733043</v>
      </c>
      <c r="G293" s="19"/>
      <c r="H293" s="24"/>
    </row>
    <row r="294" spans="1:8" ht="12.75">
      <c r="A294" s="147" t="s">
        <v>59</v>
      </c>
      <c r="B294" s="60">
        <v>1697</v>
      </c>
      <c r="C294" s="66">
        <v>239</v>
      </c>
      <c r="D294" s="80">
        <f t="shared" si="4"/>
        <v>1936</v>
      </c>
      <c r="E294" s="151">
        <v>628</v>
      </c>
      <c r="F294" s="135">
        <f t="shared" si="5"/>
        <v>0.3243801652892562</v>
      </c>
      <c r="G294" s="19"/>
      <c r="H294" s="24"/>
    </row>
    <row r="295" spans="1:8" ht="12.75">
      <c r="A295" s="147" t="s">
        <v>60</v>
      </c>
      <c r="B295" s="60">
        <v>3004</v>
      </c>
      <c r="C295" s="66">
        <v>616</v>
      </c>
      <c r="D295" s="80">
        <f t="shared" si="4"/>
        <v>3620</v>
      </c>
      <c r="E295" s="151">
        <v>1154</v>
      </c>
      <c r="F295" s="135">
        <f t="shared" si="5"/>
        <v>0.3187845303867403</v>
      </c>
      <c r="G295" s="19"/>
      <c r="H295" s="24"/>
    </row>
    <row r="296" spans="1:8" ht="12.75">
      <c r="A296" s="147" t="s">
        <v>61</v>
      </c>
      <c r="B296" s="60">
        <v>1401</v>
      </c>
      <c r="C296" s="66">
        <v>429</v>
      </c>
      <c r="D296" s="80">
        <f t="shared" si="4"/>
        <v>1830</v>
      </c>
      <c r="E296" s="151">
        <v>732</v>
      </c>
      <c r="F296" s="135">
        <f t="shared" si="5"/>
        <v>0.4</v>
      </c>
      <c r="G296" s="19"/>
      <c r="H296" s="24"/>
    </row>
    <row r="297" spans="1:8" ht="12.75">
      <c r="A297" s="147" t="s">
        <v>62</v>
      </c>
      <c r="B297" s="60">
        <v>815</v>
      </c>
      <c r="C297" s="66">
        <v>98</v>
      </c>
      <c r="D297" s="80">
        <f t="shared" si="4"/>
        <v>913</v>
      </c>
      <c r="E297" s="151">
        <v>302</v>
      </c>
      <c r="F297" s="135">
        <f t="shared" si="5"/>
        <v>0.3307776560788609</v>
      </c>
      <c r="G297" s="19"/>
      <c r="H297" s="24"/>
    </row>
    <row r="298" spans="1:8" ht="12.75">
      <c r="A298" s="147" t="s">
        <v>63</v>
      </c>
      <c r="B298" s="60">
        <v>292</v>
      </c>
      <c r="C298" s="66">
        <v>47</v>
      </c>
      <c r="D298" s="80">
        <f>SUM(B298:C298)</f>
        <v>339</v>
      </c>
      <c r="E298" s="151">
        <v>87</v>
      </c>
      <c r="F298" s="135">
        <f>E298/D298</f>
        <v>0.25663716814159293</v>
      </c>
      <c r="G298" s="19"/>
      <c r="H298" s="24"/>
    </row>
    <row r="299" spans="1:8" ht="12.75">
      <c r="A299" s="138" t="s">
        <v>3</v>
      </c>
      <c r="B299" s="140">
        <f>SUM(B282:B298)</f>
        <v>18618</v>
      </c>
      <c r="C299" s="152">
        <f>SUM(C282:C298)</f>
        <v>5258</v>
      </c>
      <c r="D299" s="80">
        <f>SUM(D282:D298)</f>
        <v>23876</v>
      </c>
      <c r="E299" s="153">
        <f>SUM(E282:E298)</f>
        <v>7627</v>
      </c>
      <c r="F299" s="136">
        <f t="shared" si="5"/>
        <v>0.31944211760763946</v>
      </c>
      <c r="G299" s="19"/>
      <c r="H299" s="24"/>
    </row>
    <row r="300" spans="1:6" ht="12.75">
      <c r="A300" s="24"/>
      <c r="B300" s="67">
        <f>B299/D299</f>
        <v>0.7797788574300553</v>
      </c>
      <c r="C300" s="53">
        <f>C299/D299</f>
        <v>0.2202211425699447</v>
      </c>
      <c r="D300" s="7"/>
      <c r="E300" s="7"/>
      <c r="F300" s="7"/>
    </row>
    <row r="302" spans="1:6" ht="12.75">
      <c r="A302" s="103" t="s">
        <v>33</v>
      </c>
      <c r="B302" s="107"/>
      <c r="C302" s="344" t="s">
        <v>261</v>
      </c>
      <c r="D302" s="340"/>
      <c r="E302" s="340"/>
      <c r="F302" s="341"/>
    </row>
    <row r="303" spans="1:8" ht="39">
      <c r="A303" s="23" t="s">
        <v>0</v>
      </c>
      <c r="B303" s="45" t="s">
        <v>15</v>
      </c>
      <c r="C303" s="45" t="s">
        <v>16</v>
      </c>
      <c r="D303" s="45" t="s">
        <v>17</v>
      </c>
      <c r="E303" s="45" t="s">
        <v>21</v>
      </c>
      <c r="F303" s="45" t="s">
        <v>72</v>
      </c>
      <c r="G303" s="45" t="s">
        <v>11</v>
      </c>
      <c r="H303" s="45" t="s">
        <v>3</v>
      </c>
    </row>
    <row r="304" spans="1:8" ht="12.75">
      <c r="A304" s="154" t="s">
        <v>47</v>
      </c>
      <c r="B304" s="16">
        <v>477</v>
      </c>
      <c r="C304" s="15">
        <v>162</v>
      </c>
      <c r="D304" s="15">
        <v>40</v>
      </c>
      <c r="E304" s="15">
        <v>1485</v>
      </c>
      <c r="F304" s="15">
        <v>23</v>
      </c>
      <c r="G304">
        <v>18</v>
      </c>
      <c r="H304" s="15">
        <f>SUM(B304:G304)</f>
        <v>2205</v>
      </c>
    </row>
    <row r="305" spans="1:8" ht="12.75">
      <c r="A305" s="154" t="s">
        <v>48</v>
      </c>
      <c r="B305" s="16">
        <v>81</v>
      </c>
      <c r="C305" s="15">
        <v>4</v>
      </c>
      <c r="D305" s="15">
        <v>4</v>
      </c>
      <c r="E305" s="15">
        <v>547</v>
      </c>
      <c r="F305" s="15">
        <v>4</v>
      </c>
      <c r="G305">
        <v>4</v>
      </c>
      <c r="H305" s="15">
        <f aca="true" t="shared" si="6" ref="H305:H320">SUM(B305:G305)</f>
        <v>644</v>
      </c>
    </row>
    <row r="306" spans="1:8" ht="12.75">
      <c r="A306" s="154" t="s">
        <v>63</v>
      </c>
      <c r="B306" s="16">
        <v>241</v>
      </c>
      <c r="C306" s="15">
        <v>1</v>
      </c>
      <c r="D306" s="15">
        <v>5</v>
      </c>
      <c r="E306" s="15">
        <v>87</v>
      </c>
      <c r="F306" s="15">
        <v>7</v>
      </c>
      <c r="G306">
        <v>32</v>
      </c>
      <c r="H306" s="15">
        <f t="shared" si="6"/>
        <v>373</v>
      </c>
    </row>
    <row r="307" spans="1:8" ht="12.75">
      <c r="A307" s="154" t="s">
        <v>49</v>
      </c>
      <c r="B307" s="16">
        <v>79</v>
      </c>
      <c r="C307" s="15">
        <v>4</v>
      </c>
      <c r="D307" s="15">
        <v>19</v>
      </c>
      <c r="E307" s="15">
        <v>800</v>
      </c>
      <c r="F307" s="15">
        <v>16</v>
      </c>
      <c r="G307">
        <v>20</v>
      </c>
      <c r="H307" s="15">
        <f t="shared" si="6"/>
        <v>938</v>
      </c>
    </row>
    <row r="308" spans="1:8" ht="12.75">
      <c r="A308" s="154" t="s">
        <v>50</v>
      </c>
      <c r="B308" s="16">
        <v>444</v>
      </c>
      <c r="C308" s="15">
        <v>3</v>
      </c>
      <c r="D308" s="15">
        <v>86</v>
      </c>
      <c r="E308" s="15">
        <v>1155</v>
      </c>
      <c r="F308" s="15">
        <v>306</v>
      </c>
      <c r="G308">
        <v>61</v>
      </c>
      <c r="H308" s="15">
        <f t="shared" si="6"/>
        <v>2055</v>
      </c>
    </row>
    <row r="309" spans="1:8" ht="12.75">
      <c r="A309" s="154" t="s">
        <v>51</v>
      </c>
      <c r="B309" s="16">
        <v>437</v>
      </c>
      <c r="C309" s="15">
        <v>5</v>
      </c>
      <c r="D309" s="15">
        <v>51</v>
      </c>
      <c r="E309" s="15">
        <v>1250</v>
      </c>
      <c r="F309" s="15">
        <v>28</v>
      </c>
      <c r="G309">
        <v>27</v>
      </c>
      <c r="H309" s="15">
        <f t="shared" si="6"/>
        <v>1798</v>
      </c>
    </row>
    <row r="310" spans="1:8" ht="12.75">
      <c r="A310" s="154" t="s">
        <v>52</v>
      </c>
      <c r="B310" s="16">
        <v>37</v>
      </c>
      <c r="C310" s="15">
        <v>1</v>
      </c>
      <c r="D310" s="15">
        <v>1</v>
      </c>
      <c r="E310" s="15">
        <v>475</v>
      </c>
      <c r="F310" s="15">
        <v>2</v>
      </c>
      <c r="G310" s="15">
        <v>0</v>
      </c>
      <c r="H310" s="15">
        <f t="shared" si="6"/>
        <v>516</v>
      </c>
    </row>
    <row r="311" spans="1:8" ht="12.75">
      <c r="A311" s="154" t="s">
        <v>53</v>
      </c>
      <c r="B311" s="16">
        <v>263</v>
      </c>
      <c r="C311" s="15">
        <v>7</v>
      </c>
      <c r="D311" s="15">
        <v>30</v>
      </c>
      <c r="E311" s="15">
        <v>1103</v>
      </c>
      <c r="F311" s="15">
        <v>19</v>
      </c>
      <c r="G311">
        <v>6</v>
      </c>
      <c r="H311" s="15">
        <f t="shared" si="6"/>
        <v>1428</v>
      </c>
    </row>
    <row r="312" spans="1:8" ht="12.75">
      <c r="A312" s="154" t="s">
        <v>54</v>
      </c>
      <c r="B312" s="16">
        <v>413</v>
      </c>
      <c r="C312" s="15">
        <v>1</v>
      </c>
      <c r="D312" s="15">
        <v>43</v>
      </c>
      <c r="E312" s="15">
        <v>550</v>
      </c>
      <c r="F312" s="15">
        <v>22</v>
      </c>
      <c r="G312">
        <v>8</v>
      </c>
      <c r="H312" s="15">
        <f t="shared" si="6"/>
        <v>1037</v>
      </c>
    </row>
    <row r="313" spans="1:8" ht="12.75">
      <c r="A313" s="154" t="s">
        <v>55</v>
      </c>
      <c r="B313" s="16">
        <v>237</v>
      </c>
      <c r="C313" s="15">
        <v>4</v>
      </c>
      <c r="D313" s="15">
        <v>8</v>
      </c>
      <c r="E313" s="15">
        <v>902</v>
      </c>
      <c r="F313" s="15">
        <v>13</v>
      </c>
      <c r="G313">
        <v>2</v>
      </c>
      <c r="H313" s="15">
        <f t="shared" si="6"/>
        <v>1166</v>
      </c>
    </row>
    <row r="314" spans="1:8" ht="12.75">
      <c r="A314" s="154" t="s">
        <v>56</v>
      </c>
      <c r="B314" s="16">
        <v>374</v>
      </c>
      <c r="C314" s="15">
        <v>8</v>
      </c>
      <c r="D314" s="15">
        <v>31</v>
      </c>
      <c r="E314" s="15">
        <v>1389</v>
      </c>
      <c r="F314" s="15">
        <v>29</v>
      </c>
      <c r="G314">
        <v>16</v>
      </c>
      <c r="H314" s="15">
        <f t="shared" si="6"/>
        <v>1847</v>
      </c>
    </row>
    <row r="315" spans="1:8" ht="12.75">
      <c r="A315" s="154" t="s">
        <v>57</v>
      </c>
      <c r="B315" s="16">
        <v>26</v>
      </c>
      <c r="C315" s="15">
        <v>33</v>
      </c>
      <c r="D315" s="15">
        <v>14</v>
      </c>
      <c r="E315" s="15">
        <v>443</v>
      </c>
      <c r="F315" s="15">
        <v>14</v>
      </c>
      <c r="G315">
        <v>14</v>
      </c>
      <c r="H315" s="15">
        <f t="shared" si="6"/>
        <v>544</v>
      </c>
    </row>
    <row r="316" spans="1:8" ht="12.75">
      <c r="A316" s="154" t="s">
        <v>58</v>
      </c>
      <c r="B316" s="16">
        <v>132</v>
      </c>
      <c r="C316" s="15">
        <v>3</v>
      </c>
      <c r="D316" s="15">
        <v>18</v>
      </c>
      <c r="E316" s="15">
        <v>513</v>
      </c>
      <c r="F316" s="15">
        <v>8</v>
      </c>
      <c r="G316">
        <v>15</v>
      </c>
      <c r="H316" s="15">
        <f t="shared" si="6"/>
        <v>689</v>
      </c>
    </row>
    <row r="317" spans="1:8" ht="12.75">
      <c r="A317" s="154" t="s">
        <v>59</v>
      </c>
      <c r="B317" s="16">
        <v>204</v>
      </c>
      <c r="C317" s="15">
        <v>6</v>
      </c>
      <c r="D317" s="15">
        <v>34</v>
      </c>
      <c r="E317" s="15">
        <v>1609</v>
      </c>
      <c r="F317" s="15">
        <v>24</v>
      </c>
      <c r="G317">
        <v>10</v>
      </c>
      <c r="H317" s="15">
        <f t="shared" si="6"/>
        <v>1887</v>
      </c>
    </row>
    <row r="318" spans="1:8" ht="12.75">
      <c r="A318" s="154" t="s">
        <v>60</v>
      </c>
      <c r="B318" s="16">
        <v>558</v>
      </c>
      <c r="C318" s="15">
        <v>12</v>
      </c>
      <c r="D318" s="15">
        <v>165</v>
      </c>
      <c r="E318" s="15">
        <v>2229</v>
      </c>
      <c r="F318" s="15">
        <v>603</v>
      </c>
      <c r="G318">
        <v>32</v>
      </c>
      <c r="H318" s="15">
        <f t="shared" si="6"/>
        <v>3599</v>
      </c>
    </row>
    <row r="319" spans="1:8" ht="12.75">
      <c r="A319" s="154" t="s">
        <v>61</v>
      </c>
      <c r="B319" s="16">
        <v>398</v>
      </c>
      <c r="C319" s="15">
        <v>9</v>
      </c>
      <c r="D319" s="15">
        <v>116</v>
      </c>
      <c r="E319" s="15">
        <v>1131</v>
      </c>
      <c r="F319" s="15">
        <v>41</v>
      </c>
      <c r="G319">
        <v>32</v>
      </c>
      <c r="H319" s="15">
        <f t="shared" si="6"/>
        <v>1727</v>
      </c>
    </row>
    <row r="320" spans="1:8" ht="12.75">
      <c r="A320" s="154" t="s">
        <v>62</v>
      </c>
      <c r="B320" s="16">
        <v>27</v>
      </c>
      <c r="C320" s="15">
        <v>2</v>
      </c>
      <c r="D320" s="15">
        <v>6</v>
      </c>
      <c r="E320" s="15">
        <v>605</v>
      </c>
      <c r="F320" s="15">
        <v>4</v>
      </c>
      <c r="G320" s="15">
        <v>0</v>
      </c>
      <c r="H320" s="15">
        <f t="shared" si="6"/>
        <v>644</v>
      </c>
    </row>
    <row r="321" spans="1:8" ht="12.75">
      <c r="A321" s="138" t="s">
        <v>3</v>
      </c>
      <c r="B321" s="64">
        <f aca="true" t="shared" si="7" ref="B321:H321">SUM(B304:B320)</f>
        <v>4428</v>
      </c>
      <c r="C321" s="41">
        <f t="shared" si="7"/>
        <v>265</v>
      </c>
      <c r="D321" s="41">
        <f t="shared" si="7"/>
        <v>671</v>
      </c>
      <c r="E321" s="41">
        <f t="shared" si="7"/>
        <v>16273</v>
      </c>
      <c r="F321" s="41">
        <f t="shared" si="7"/>
        <v>1163</v>
      </c>
      <c r="G321" s="22">
        <f t="shared" si="7"/>
        <v>297</v>
      </c>
      <c r="H321" s="41">
        <f t="shared" si="7"/>
        <v>23097</v>
      </c>
    </row>
    <row r="322" spans="1:8" ht="12.75">
      <c r="A322" s="138" t="s">
        <v>4</v>
      </c>
      <c r="B322" s="24">
        <f>B321/H321</f>
        <v>0.19171320950772827</v>
      </c>
      <c r="C322" s="24">
        <f>C321/H321</f>
        <v>0.011473351517513096</v>
      </c>
      <c r="D322" s="24">
        <f>D321/H321</f>
        <v>0.029051391955665237</v>
      </c>
      <c r="E322" s="24">
        <f>E321/H321</f>
        <v>0.7045503745075118</v>
      </c>
      <c r="F322" s="24">
        <f>F321/H321</f>
        <v>0.050352859678746156</v>
      </c>
      <c r="G322" s="24">
        <f>G321/H321</f>
        <v>0.012858812832835433</v>
      </c>
      <c r="H322" s="24"/>
    </row>
    <row r="323" spans="2:3" ht="12.75">
      <c r="B323" s="11"/>
      <c r="C323"/>
    </row>
    <row r="325" ht="12.75">
      <c r="A325" s="22" t="s">
        <v>174</v>
      </c>
    </row>
    <row r="326" ht="12.75">
      <c r="A326" s="22"/>
    </row>
    <row r="327" spans="2:5" ht="12.75">
      <c r="B327" s="333" t="s">
        <v>200</v>
      </c>
      <c r="C327" s="334"/>
      <c r="D327" s="335"/>
      <c r="E327" s="336"/>
    </row>
    <row r="328" spans="2:6" ht="12.75">
      <c r="B328" s="158"/>
      <c r="C328" s="157"/>
      <c r="D328" s="337" t="s">
        <v>263</v>
      </c>
      <c r="E328" s="338"/>
      <c r="F328" s="5"/>
    </row>
    <row r="329" spans="1:6" ht="12.75">
      <c r="A329" s="36" t="s">
        <v>0</v>
      </c>
      <c r="B329" s="45" t="s">
        <v>201</v>
      </c>
      <c r="C329" s="47" t="s">
        <v>202</v>
      </c>
      <c r="D329" s="160" t="s">
        <v>18</v>
      </c>
      <c r="E329" s="161" t="s">
        <v>19</v>
      </c>
      <c r="F329" s="5"/>
    </row>
    <row r="330" spans="1:6" ht="12.75">
      <c r="A330" s="36" t="s">
        <v>47</v>
      </c>
      <c r="B330" s="68">
        <v>592</v>
      </c>
      <c r="C330" s="159">
        <v>858</v>
      </c>
      <c r="D330" s="162">
        <v>1</v>
      </c>
      <c r="E330" s="163">
        <v>171</v>
      </c>
      <c r="F330" s="5"/>
    </row>
    <row r="331" spans="1:6" ht="12.75">
      <c r="A331" s="37" t="s">
        <v>48</v>
      </c>
      <c r="B331" s="68">
        <v>248</v>
      </c>
      <c r="C331" s="159">
        <v>190</v>
      </c>
      <c r="D331" s="162">
        <v>8</v>
      </c>
      <c r="E331" s="163">
        <v>51</v>
      </c>
      <c r="F331" s="5"/>
    </row>
    <row r="332" spans="1:6" ht="12.75">
      <c r="A332" s="37" t="s">
        <v>49</v>
      </c>
      <c r="B332" s="68">
        <v>168</v>
      </c>
      <c r="C332" s="159">
        <v>245</v>
      </c>
      <c r="D332" s="162" t="s">
        <v>0</v>
      </c>
      <c r="E332" s="163">
        <v>53</v>
      </c>
      <c r="F332" s="5"/>
    </row>
    <row r="333" spans="1:6" ht="12.75">
      <c r="A333" s="37" t="s">
        <v>50</v>
      </c>
      <c r="B333" s="68">
        <v>1053</v>
      </c>
      <c r="C333" s="159">
        <v>1039</v>
      </c>
      <c r="D333" s="162">
        <v>20</v>
      </c>
      <c r="E333" s="163">
        <v>572</v>
      </c>
      <c r="F333" s="5"/>
    </row>
    <row r="334" spans="1:6" ht="12.75">
      <c r="A334" s="37" t="s">
        <v>51</v>
      </c>
      <c r="B334" s="68">
        <v>617</v>
      </c>
      <c r="C334" s="159">
        <v>717</v>
      </c>
      <c r="D334" s="162">
        <v>3</v>
      </c>
      <c r="E334" s="163">
        <v>113</v>
      </c>
      <c r="F334" s="5"/>
    </row>
    <row r="335" spans="1:6" ht="12.75">
      <c r="A335" s="37" t="s">
        <v>52</v>
      </c>
      <c r="B335" s="68">
        <v>171</v>
      </c>
      <c r="C335" s="159">
        <v>165</v>
      </c>
      <c r="D335" s="162">
        <v>3</v>
      </c>
      <c r="E335" s="163">
        <v>45</v>
      </c>
      <c r="F335" s="5"/>
    </row>
    <row r="336" spans="1:6" ht="12.75">
      <c r="A336" s="37" t="s">
        <v>53</v>
      </c>
      <c r="B336" s="68">
        <v>323</v>
      </c>
      <c r="C336" s="159">
        <v>327</v>
      </c>
      <c r="D336" s="162">
        <v>10</v>
      </c>
      <c r="E336" s="163">
        <v>7</v>
      </c>
      <c r="F336" s="5"/>
    </row>
    <row r="337" spans="1:6" ht="12.75">
      <c r="A337" s="37" t="s">
        <v>54</v>
      </c>
      <c r="B337" s="68">
        <v>289</v>
      </c>
      <c r="C337" s="159">
        <v>316</v>
      </c>
      <c r="D337" s="162">
        <v>0</v>
      </c>
      <c r="E337" s="163">
        <v>28</v>
      </c>
      <c r="F337" s="5"/>
    </row>
    <row r="338" spans="1:6" ht="12.75">
      <c r="A338" s="37" t="s">
        <v>55</v>
      </c>
      <c r="B338" s="68">
        <v>597</v>
      </c>
      <c r="C338" s="159">
        <v>541</v>
      </c>
      <c r="D338" s="162">
        <v>7</v>
      </c>
      <c r="E338" s="163">
        <v>187</v>
      </c>
      <c r="F338" s="5"/>
    </row>
    <row r="339" spans="1:6" ht="12.75">
      <c r="A339" s="37" t="s">
        <v>56</v>
      </c>
      <c r="B339" s="68">
        <v>795</v>
      </c>
      <c r="C339" s="159">
        <v>803</v>
      </c>
      <c r="D339" s="162">
        <v>5</v>
      </c>
      <c r="E339" s="163">
        <v>394</v>
      </c>
      <c r="F339" s="5"/>
    </row>
    <row r="340" spans="1:6" ht="12.75">
      <c r="A340" s="37" t="s">
        <v>57</v>
      </c>
      <c r="B340" s="68">
        <v>150</v>
      </c>
      <c r="C340" s="159">
        <v>194</v>
      </c>
      <c r="D340" s="162">
        <v>2</v>
      </c>
      <c r="E340" s="163">
        <v>12</v>
      </c>
      <c r="F340" s="5"/>
    </row>
    <row r="341" spans="1:6" ht="12.75">
      <c r="A341" s="37" t="s">
        <v>58</v>
      </c>
      <c r="B341" s="68">
        <v>311</v>
      </c>
      <c r="C341" s="159">
        <v>338</v>
      </c>
      <c r="D341" s="162">
        <v>9</v>
      </c>
      <c r="E341" s="163">
        <v>75</v>
      </c>
      <c r="F341" s="5"/>
    </row>
    <row r="342" spans="1:6" ht="12.75">
      <c r="A342" s="37" t="s">
        <v>59</v>
      </c>
      <c r="B342" s="68">
        <v>681</v>
      </c>
      <c r="C342" s="159">
        <v>725</v>
      </c>
      <c r="D342" s="162">
        <v>6</v>
      </c>
      <c r="E342" s="163">
        <v>153</v>
      </c>
      <c r="F342" s="5"/>
    </row>
    <row r="343" spans="1:6" ht="12.75">
      <c r="A343" s="37" t="s">
        <v>60</v>
      </c>
      <c r="B343" s="68">
        <v>986</v>
      </c>
      <c r="C343" s="159">
        <v>1522</v>
      </c>
      <c r="D343" s="162">
        <v>27</v>
      </c>
      <c r="E343" s="163">
        <v>349</v>
      </c>
      <c r="F343" s="5"/>
    </row>
    <row r="344" spans="1:6" ht="12.75">
      <c r="A344" s="37" t="s">
        <v>61</v>
      </c>
      <c r="B344" s="68">
        <v>598</v>
      </c>
      <c r="C344" s="159">
        <v>675</v>
      </c>
      <c r="D344" s="162">
        <v>35</v>
      </c>
      <c r="E344" s="163">
        <v>181</v>
      </c>
      <c r="F344" s="5"/>
    </row>
    <row r="345" spans="1:6" ht="12.75">
      <c r="A345" s="37" t="s">
        <v>62</v>
      </c>
      <c r="B345" s="68">
        <v>269</v>
      </c>
      <c r="C345" s="159">
        <v>266</v>
      </c>
      <c r="D345" s="162">
        <v>13</v>
      </c>
      <c r="E345" s="163">
        <v>101</v>
      </c>
      <c r="F345" s="5"/>
    </row>
    <row r="346" spans="1:6" ht="12.75">
      <c r="A346" s="37" t="s">
        <v>63</v>
      </c>
      <c r="B346" s="68">
        <v>73</v>
      </c>
      <c r="C346" s="159">
        <v>88</v>
      </c>
      <c r="D346" s="162" t="s">
        <v>0</v>
      </c>
      <c r="E346" s="163">
        <v>8</v>
      </c>
      <c r="F346" s="5"/>
    </row>
    <row r="347" spans="1:6" ht="12.75">
      <c r="A347" s="22" t="s">
        <v>3</v>
      </c>
      <c r="B347" s="64">
        <f>SUM(B330:B346)</f>
        <v>7921</v>
      </c>
      <c r="C347" s="108">
        <f>SUM(C330:C346)</f>
        <v>9009</v>
      </c>
      <c r="D347" s="164">
        <f>SUM(D330:D346)</f>
        <v>149</v>
      </c>
      <c r="E347" s="165">
        <f>SUM(E330:E346)</f>
        <v>2500</v>
      </c>
      <c r="F347" s="28"/>
    </row>
    <row r="348" spans="1:6" ht="12.75">
      <c r="A348" s="15" t="s">
        <v>264</v>
      </c>
      <c r="B348" s="16"/>
      <c r="C348" s="20"/>
      <c r="D348" s="166">
        <f>(D347/B347)</f>
        <v>0.018810756217649285</v>
      </c>
      <c r="E348" s="167">
        <f>E347/B347</f>
        <v>0.3156167150612296</v>
      </c>
      <c r="F348" s="5"/>
    </row>
    <row r="349" spans="1:5" ht="12.75">
      <c r="A349" s="24"/>
      <c r="B349" s="24"/>
      <c r="D349" s="7"/>
      <c r="E349" s="7"/>
    </row>
    <row r="353" spans="1:3" ht="12.75">
      <c r="A353" s="22"/>
      <c r="B353" s="22"/>
      <c r="C353" s="23"/>
    </row>
    <row r="354" spans="1:3" ht="12.75">
      <c r="A354" s="15"/>
      <c r="B354" s="15"/>
      <c r="C354" s="16"/>
    </row>
    <row r="355" spans="1:3" ht="12.75">
      <c r="A355" s="15"/>
      <c r="B355" s="15"/>
      <c r="C355" s="16"/>
    </row>
    <row r="356" spans="1:3" ht="12.75">
      <c r="A356" s="15"/>
      <c r="B356" s="15"/>
      <c r="C356" s="16"/>
    </row>
    <row r="357" spans="1:3" ht="12.75">
      <c r="A357" s="15"/>
      <c r="B357" s="15"/>
      <c r="C357" s="16"/>
    </row>
    <row r="358" spans="1:3" ht="12.75">
      <c r="A358" s="15"/>
      <c r="B358" s="15"/>
      <c r="C358" s="16"/>
    </row>
    <row r="359" spans="1:3" ht="12.75">
      <c r="A359" s="15"/>
      <c r="B359" s="15"/>
      <c r="C359" s="16"/>
    </row>
    <row r="360" spans="1:3" ht="12.75">
      <c r="A360" s="15"/>
      <c r="B360" s="15"/>
      <c r="C360" s="16"/>
    </row>
    <row r="361" spans="1:3" ht="12.75">
      <c r="A361" s="15"/>
      <c r="B361" s="15"/>
      <c r="C361" s="16"/>
    </row>
    <row r="362" spans="1:3" ht="12.75">
      <c r="A362" s="15"/>
      <c r="B362" s="15"/>
      <c r="C362" s="16"/>
    </row>
    <row r="363" spans="1:3" ht="12.75">
      <c r="A363" s="15"/>
      <c r="B363" s="15"/>
      <c r="C363" s="16"/>
    </row>
    <row r="364" spans="1:3" ht="12.75">
      <c r="A364" s="15"/>
      <c r="B364" s="15"/>
      <c r="C364" s="16"/>
    </row>
    <row r="365" spans="1:3" ht="12.75">
      <c r="A365" s="15"/>
      <c r="B365" s="15"/>
      <c r="C365" s="16"/>
    </row>
    <row r="366" spans="1:3" ht="12.75">
      <c r="A366" s="15"/>
      <c r="B366" s="15"/>
      <c r="C366" s="16"/>
    </row>
    <row r="367" spans="1:3" ht="12.75">
      <c r="A367" s="15"/>
      <c r="B367" s="15"/>
      <c r="C367" s="16"/>
    </row>
    <row r="368" spans="1:3" ht="12.75">
      <c r="A368" s="15"/>
      <c r="B368" s="15"/>
      <c r="C368" s="16"/>
    </row>
    <row r="369" spans="1:3" ht="12.75">
      <c r="A369" s="15"/>
      <c r="B369" s="15"/>
      <c r="C369" s="16"/>
    </row>
    <row r="370" spans="1:3" ht="12.75">
      <c r="A370" s="15"/>
      <c r="B370" s="15"/>
      <c r="C370" s="16"/>
    </row>
    <row r="371" spans="1:3" ht="12.75">
      <c r="A371" s="15"/>
      <c r="B371" s="15"/>
      <c r="C371" s="16"/>
    </row>
    <row r="372" spans="1:2" ht="12.75">
      <c r="A372" s="24"/>
      <c r="B372" s="24"/>
    </row>
  </sheetData>
  <mergeCells count="9">
    <mergeCell ref="B327:E327"/>
    <mergeCell ref="D328:E328"/>
    <mergeCell ref="B105:F105"/>
    <mergeCell ref="E107:F107"/>
    <mergeCell ref="C280:F280"/>
    <mergeCell ref="C302:F302"/>
    <mergeCell ref="B129:H129"/>
    <mergeCell ref="E281:F281"/>
    <mergeCell ref="B154:D154"/>
  </mergeCells>
  <printOptions/>
  <pageMargins left="0.75" right="0.75" top="1" bottom="1" header="0.5" footer="0.5"/>
  <pageSetup horizontalDpi="600" verticalDpi="600" orientation="landscape" scale="72" r:id="rId1"/>
  <headerFooter alignWithMargins="0">
    <oddHeader>&amp;R&amp;"Arial Black,Regular"2001 Annual Survey</oddHeader>
    <oddFooter>&amp;L&amp;"Arial Black,Regular"Note: NR=No Response, N/A= does not apply
Percentages may not equal 100% because of rounding&amp;"Arial,Regular".&amp;C&amp;"Arial Black,Regular"&amp;D&amp;R&amp;"Arial Black,Regular"&amp;P of &amp;N</oddFooter>
  </headerFooter>
  <rowBreaks count="7" manualBreakCount="7">
    <brk id="52" max="255" man="1"/>
    <brk id="102" max="255" man="1"/>
    <brk id="151" max="255" man="1"/>
    <brk id="202" max="255" man="1"/>
    <brk id="252" max="255" man="1"/>
    <brk id="301" max="255" man="1"/>
    <brk id="3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25"/>
  <sheetViews>
    <sheetView workbookViewId="0" topLeftCell="A1">
      <selection activeCell="F1" sqref="F1"/>
    </sheetView>
  </sheetViews>
  <sheetFormatPr defaultColWidth="9.140625" defaultRowHeight="12.75"/>
  <cols>
    <col min="1" max="1" width="24.421875" style="0" customWidth="1"/>
    <col min="2" max="2" width="14.140625" style="0" customWidth="1"/>
    <col min="3" max="3" width="14.57421875" style="0" customWidth="1"/>
    <col min="4" max="4" width="10.7109375" style="0" customWidth="1"/>
    <col min="5" max="5" width="11.28125" style="0" customWidth="1"/>
    <col min="7" max="7" width="12.28125" style="0" customWidth="1"/>
  </cols>
  <sheetData>
    <row r="1" ht="15.75">
      <c r="A1" s="187" t="s">
        <v>25</v>
      </c>
    </row>
    <row r="2" ht="12.75">
      <c r="A2" s="101"/>
    </row>
    <row r="3" ht="15.75">
      <c r="A3" s="187" t="s">
        <v>20</v>
      </c>
    </row>
    <row r="5" spans="1:6" ht="12.75">
      <c r="A5" s="113" t="s">
        <v>273</v>
      </c>
      <c r="B5" s="49"/>
      <c r="C5" s="49"/>
      <c r="D5" s="49"/>
      <c r="E5" s="96"/>
      <c r="F5" s="22"/>
    </row>
    <row r="6" spans="1:6" ht="12.75">
      <c r="A6" s="190"/>
      <c r="B6" s="49"/>
      <c r="C6" s="49"/>
      <c r="D6" s="49"/>
      <c r="E6" s="191"/>
      <c r="F6" s="22"/>
    </row>
    <row r="7" spans="1:6" ht="12.75">
      <c r="A7" s="189" t="s">
        <v>175</v>
      </c>
      <c r="B7" s="49"/>
      <c r="C7" s="49"/>
      <c r="D7" s="96"/>
      <c r="E7" s="46"/>
      <c r="F7" s="22"/>
    </row>
    <row r="8" spans="2:5" ht="12.75">
      <c r="B8" s="44" t="s">
        <v>12</v>
      </c>
      <c r="C8" s="44" t="s">
        <v>13</v>
      </c>
      <c r="D8" s="44" t="s">
        <v>3</v>
      </c>
      <c r="E8" s="40"/>
    </row>
    <row r="9" spans="1:5" ht="12.75">
      <c r="A9" s="129" t="s">
        <v>47</v>
      </c>
      <c r="B9">
        <v>1</v>
      </c>
      <c r="C9">
        <v>6</v>
      </c>
      <c r="D9">
        <v>7</v>
      </c>
      <c r="E9" s="40"/>
    </row>
    <row r="10" spans="1:5" ht="12.75">
      <c r="A10" s="129" t="s">
        <v>48</v>
      </c>
      <c r="B10">
        <v>1</v>
      </c>
      <c r="C10">
        <v>2</v>
      </c>
      <c r="D10">
        <v>3</v>
      </c>
      <c r="E10" s="40"/>
    </row>
    <row r="11" ht="12.75">
      <c r="E11" s="40"/>
    </row>
    <row r="12" spans="1:5" ht="12.75">
      <c r="A12" s="129" t="s">
        <v>49</v>
      </c>
      <c r="B12">
        <v>1</v>
      </c>
      <c r="C12">
        <v>2</v>
      </c>
      <c r="D12">
        <v>3</v>
      </c>
      <c r="E12" s="40"/>
    </row>
    <row r="13" spans="1:5" ht="12.75">
      <c r="A13" s="129" t="s">
        <v>50</v>
      </c>
      <c r="B13">
        <v>5</v>
      </c>
      <c r="C13">
        <v>4</v>
      </c>
      <c r="D13">
        <v>9</v>
      </c>
      <c r="E13" s="40"/>
    </row>
    <row r="14" spans="1:5" ht="12.75">
      <c r="A14" s="129" t="s">
        <v>51</v>
      </c>
      <c r="B14">
        <v>1</v>
      </c>
      <c r="C14">
        <v>8</v>
      </c>
      <c r="D14">
        <v>9</v>
      </c>
      <c r="E14" s="40"/>
    </row>
    <row r="15" spans="1:5" ht="12.75">
      <c r="A15" s="129" t="s">
        <v>52</v>
      </c>
      <c r="B15">
        <v>0</v>
      </c>
      <c r="C15">
        <v>3</v>
      </c>
      <c r="D15">
        <v>3</v>
      </c>
      <c r="E15" s="40"/>
    </row>
    <row r="16" spans="1:5" ht="12.75">
      <c r="A16" s="129" t="s">
        <v>53</v>
      </c>
      <c r="B16">
        <v>0</v>
      </c>
      <c r="C16">
        <v>2</v>
      </c>
      <c r="D16">
        <v>2</v>
      </c>
      <c r="E16" s="40"/>
    </row>
    <row r="17" spans="1:5" ht="12.75">
      <c r="A17" s="129" t="s">
        <v>54</v>
      </c>
      <c r="B17">
        <v>1</v>
      </c>
      <c r="C17">
        <v>2</v>
      </c>
      <c r="D17">
        <v>3</v>
      </c>
      <c r="E17" s="40"/>
    </row>
    <row r="18" spans="1:5" ht="12.75">
      <c r="A18" s="129" t="s">
        <v>55</v>
      </c>
      <c r="B18">
        <v>1</v>
      </c>
      <c r="C18">
        <v>4</v>
      </c>
      <c r="D18">
        <v>5</v>
      </c>
      <c r="E18" s="40"/>
    </row>
    <row r="19" spans="1:5" ht="12.75">
      <c r="A19" s="129" t="s">
        <v>56</v>
      </c>
      <c r="B19">
        <v>0</v>
      </c>
      <c r="C19">
        <v>6</v>
      </c>
      <c r="D19">
        <v>6</v>
      </c>
      <c r="E19" s="40"/>
    </row>
    <row r="20" spans="1:5" ht="12.75">
      <c r="A20" s="129" t="s">
        <v>58</v>
      </c>
      <c r="B20">
        <v>1</v>
      </c>
      <c r="C20">
        <v>1</v>
      </c>
      <c r="D20">
        <v>2</v>
      </c>
      <c r="E20" s="40"/>
    </row>
    <row r="21" spans="1:5" ht="12.75">
      <c r="A21" s="129" t="s">
        <v>59</v>
      </c>
      <c r="B21">
        <v>0</v>
      </c>
      <c r="C21">
        <v>7</v>
      </c>
      <c r="D21">
        <v>7</v>
      </c>
      <c r="E21" s="40"/>
    </row>
    <row r="22" spans="1:5" ht="12.75">
      <c r="A22" s="129" t="s">
        <v>60</v>
      </c>
      <c r="B22">
        <v>4</v>
      </c>
      <c r="C22">
        <v>7</v>
      </c>
      <c r="D22">
        <v>11</v>
      </c>
      <c r="E22" s="40"/>
    </row>
    <row r="23" spans="1:5" ht="12.75">
      <c r="A23" s="129" t="s">
        <v>61</v>
      </c>
      <c r="B23">
        <v>0</v>
      </c>
      <c r="C23">
        <v>5</v>
      </c>
      <c r="D23">
        <v>5</v>
      </c>
      <c r="E23" s="40"/>
    </row>
    <row r="24" spans="1:5" ht="12.75">
      <c r="A24" s="129" t="s">
        <v>62</v>
      </c>
      <c r="B24">
        <v>2</v>
      </c>
      <c r="C24">
        <v>0</v>
      </c>
      <c r="D24">
        <v>2</v>
      </c>
      <c r="E24" s="40"/>
    </row>
    <row r="25" spans="1:5" ht="12.75">
      <c r="A25" s="129" t="s">
        <v>63</v>
      </c>
      <c r="B25">
        <v>0</v>
      </c>
      <c r="C25">
        <v>2</v>
      </c>
      <c r="D25">
        <v>2</v>
      </c>
      <c r="E25" s="40"/>
    </row>
    <row r="26" spans="1:5" ht="12.75">
      <c r="A26" s="104" t="s">
        <v>3</v>
      </c>
      <c r="B26" s="22">
        <f>SUM(B9:B25)</f>
        <v>18</v>
      </c>
      <c r="C26" s="22">
        <f>SUM(C9:C24)</f>
        <v>59</v>
      </c>
      <c r="D26" s="22">
        <f>SUM(D9:D24)</f>
        <v>77</v>
      </c>
      <c r="E26" s="40"/>
    </row>
    <row r="27" spans="1:5" ht="12.75">
      <c r="A27" s="104" t="s">
        <v>4</v>
      </c>
      <c r="B27" s="24">
        <f>(B26/D26)</f>
        <v>0.23376623376623376</v>
      </c>
      <c r="C27" s="24">
        <f>C26/D26</f>
        <v>0.7662337662337663</v>
      </c>
      <c r="D27" s="24"/>
      <c r="E27" s="24"/>
    </row>
    <row r="29" ht="12.75">
      <c r="A29" s="103" t="s">
        <v>266</v>
      </c>
    </row>
    <row r="30" ht="12.75">
      <c r="A30" s="103"/>
    </row>
    <row r="31" ht="12.75">
      <c r="A31" s="193" t="s">
        <v>164</v>
      </c>
    </row>
    <row r="32" spans="2:5" ht="12.75">
      <c r="B32" s="44" t="s">
        <v>12</v>
      </c>
      <c r="C32" s="44" t="s">
        <v>13</v>
      </c>
      <c r="D32" s="46" t="s">
        <v>3</v>
      </c>
      <c r="E32" s="22"/>
    </row>
    <row r="33" spans="1:4" ht="12.75">
      <c r="A33" s="129" t="s">
        <v>47</v>
      </c>
      <c r="C33">
        <v>7</v>
      </c>
      <c r="D33" s="40">
        <v>7</v>
      </c>
    </row>
    <row r="34" spans="1:4" ht="12.75">
      <c r="A34" s="129" t="s">
        <v>48</v>
      </c>
      <c r="C34">
        <v>3</v>
      </c>
      <c r="D34" s="40">
        <v>3</v>
      </c>
    </row>
    <row r="35" spans="1:4" ht="12.75">
      <c r="A35" s="129" t="s">
        <v>49</v>
      </c>
      <c r="C35">
        <v>3</v>
      </c>
      <c r="D35" s="40">
        <v>3</v>
      </c>
    </row>
    <row r="36" spans="1:4" ht="12.75">
      <c r="A36" s="129" t="s">
        <v>50</v>
      </c>
      <c r="C36">
        <v>9</v>
      </c>
      <c r="D36" s="40">
        <v>9</v>
      </c>
    </row>
    <row r="37" spans="1:4" ht="12.75">
      <c r="A37" s="129" t="s">
        <v>51</v>
      </c>
      <c r="C37">
        <v>9</v>
      </c>
      <c r="D37" s="40">
        <v>9</v>
      </c>
    </row>
    <row r="38" spans="1:4" ht="12.75">
      <c r="A38" s="129" t="s">
        <v>52</v>
      </c>
      <c r="B38">
        <v>2</v>
      </c>
      <c r="C38">
        <v>1</v>
      </c>
      <c r="D38" s="40">
        <v>3</v>
      </c>
    </row>
    <row r="39" spans="1:4" ht="12.75">
      <c r="A39" s="129" t="s">
        <v>53</v>
      </c>
      <c r="C39">
        <v>2</v>
      </c>
      <c r="D39" s="40">
        <v>2</v>
      </c>
    </row>
    <row r="40" spans="1:4" ht="12.75">
      <c r="A40" s="129" t="s">
        <v>54</v>
      </c>
      <c r="C40">
        <v>3</v>
      </c>
      <c r="D40" s="40">
        <v>3</v>
      </c>
    </row>
    <row r="41" spans="1:4" ht="12.75">
      <c r="A41" s="129" t="s">
        <v>55</v>
      </c>
      <c r="B41">
        <v>1</v>
      </c>
      <c r="C41">
        <v>4</v>
      </c>
      <c r="D41" s="40">
        <v>5</v>
      </c>
    </row>
    <row r="42" spans="1:4" ht="12.75">
      <c r="A42" s="129" t="s">
        <v>56</v>
      </c>
      <c r="C42">
        <v>6</v>
      </c>
      <c r="D42" s="40">
        <v>6</v>
      </c>
    </row>
    <row r="43" spans="1:4" ht="12.75">
      <c r="A43" s="129" t="s">
        <v>58</v>
      </c>
      <c r="C43">
        <v>2</v>
      </c>
      <c r="D43" s="40">
        <v>2</v>
      </c>
    </row>
    <row r="44" spans="1:4" ht="12.75">
      <c r="A44" s="129" t="s">
        <v>59</v>
      </c>
      <c r="B44">
        <v>2</v>
      </c>
      <c r="C44">
        <v>5</v>
      </c>
      <c r="D44" s="40">
        <v>7</v>
      </c>
    </row>
    <row r="45" spans="1:4" ht="12.75">
      <c r="A45" s="129" t="s">
        <v>60</v>
      </c>
      <c r="B45">
        <v>1</v>
      </c>
      <c r="C45">
        <v>10</v>
      </c>
      <c r="D45" s="40">
        <v>11</v>
      </c>
    </row>
    <row r="46" spans="1:4" ht="12.75">
      <c r="A46" s="129" t="s">
        <v>61</v>
      </c>
      <c r="B46">
        <v>1</v>
      </c>
      <c r="C46">
        <v>5</v>
      </c>
      <c r="D46" s="40">
        <v>6</v>
      </c>
    </row>
    <row r="47" spans="1:4" ht="12.75">
      <c r="A47" s="129" t="s">
        <v>62</v>
      </c>
      <c r="C47">
        <v>2</v>
      </c>
      <c r="D47" s="40">
        <v>2</v>
      </c>
    </row>
    <row r="48" spans="1:4" ht="12.75">
      <c r="A48" s="129" t="s">
        <v>63</v>
      </c>
      <c r="C48">
        <v>2</v>
      </c>
      <c r="D48" s="40">
        <v>2</v>
      </c>
    </row>
    <row r="49" spans="1:4" ht="12.75">
      <c r="A49" s="104" t="s">
        <v>3</v>
      </c>
      <c r="B49" s="22">
        <f>SUM(B33:B47)</f>
        <v>7</v>
      </c>
      <c r="C49" s="22">
        <f>SUM(C33:C47)</f>
        <v>71</v>
      </c>
      <c r="D49" s="39">
        <f>SUM(D33:D47)</f>
        <v>78</v>
      </c>
    </row>
    <row r="50" spans="1:4" ht="12.75">
      <c r="A50" s="104" t="s">
        <v>4</v>
      </c>
      <c r="B50" s="24">
        <f>7/80</f>
        <v>0.0875</v>
      </c>
      <c r="C50" s="24">
        <f>73/80</f>
        <v>0.9125</v>
      </c>
      <c r="D50" s="39"/>
    </row>
    <row r="51" spans="2:4" ht="12.75">
      <c r="B51" s="53"/>
      <c r="C51" s="53"/>
      <c r="D51" s="40"/>
    </row>
    <row r="52" ht="12.75">
      <c r="A52" s="103" t="s">
        <v>267</v>
      </c>
    </row>
    <row r="53" ht="12.75">
      <c r="A53" s="22"/>
    </row>
    <row r="54" ht="12.75">
      <c r="A54" s="192" t="s">
        <v>176</v>
      </c>
    </row>
    <row r="55" spans="2:5" ht="12.75">
      <c r="B55" s="44" t="s">
        <v>12</v>
      </c>
      <c r="C55" s="44" t="s">
        <v>13</v>
      </c>
      <c r="D55" s="46" t="s">
        <v>3</v>
      </c>
      <c r="E55" s="22"/>
    </row>
    <row r="56" spans="1:4" ht="12.75">
      <c r="A56" s="129" t="s">
        <v>47</v>
      </c>
      <c r="B56">
        <v>7</v>
      </c>
      <c r="D56" s="40">
        <v>7</v>
      </c>
    </row>
    <row r="57" spans="1:4" ht="12.75">
      <c r="A57" s="129" t="s">
        <v>48</v>
      </c>
      <c r="B57">
        <v>3</v>
      </c>
      <c r="D57" s="40">
        <v>3</v>
      </c>
    </row>
    <row r="59" spans="1:4" ht="12.75">
      <c r="A59" s="129" t="s">
        <v>49</v>
      </c>
      <c r="B59">
        <v>3</v>
      </c>
      <c r="D59" s="40">
        <v>3</v>
      </c>
    </row>
    <row r="60" spans="1:4" ht="12.75">
      <c r="A60" s="129" t="s">
        <v>50</v>
      </c>
      <c r="B60">
        <v>8</v>
      </c>
      <c r="C60">
        <v>1</v>
      </c>
      <c r="D60" s="40">
        <v>9</v>
      </c>
    </row>
    <row r="61" spans="1:4" ht="12.75">
      <c r="A61" s="129" t="s">
        <v>51</v>
      </c>
      <c r="B61">
        <v>9</v>
      </c>
      <c r="D61" s="40">
        <v>9</v>
      </c>
    </row>
    <row r="62" spans="1:4" ht="12.75">
      <c r="A62" s="129" t="s">
        <v>52</v>
      </c>
      <c r="B62">
        <v>1</v>
      </c>
      <c r="C62">
        <v>2</v>
      </c>
      <c r="D62" s="40">
        <v>3</v>
      </c>
    </row>
    <row r="63" spans="1:4" ht="12.75">
      <c r="A63" s="129" t="s">
        <v>53</v>
      </c>
      <c r="B63">
        <v>2</v>
      </c>
      <c r="D63" s="40">
        <v>2</v>
      </c>
    </row>
    <row r="64" spans="1:4" ht="12.75">
      <c r="A64" s="129" t="s">
        <v>54</v>
      </c>
      <c r="B64">
        <v>3</v>
      </c>
      <c r="D64" s="40">
        <v>3</v>
      </c>
    </row>
    <row r="65" spans="1:4" ht="12.75">
      <c r="A65" s="129" t="s">
        <v>55</v>
      </c>
      <c r="B65">
        <v>4</v>
      </c>
      <c r="C65">
        <v>1</v>
      </c>
      <c r="D65" s="40">
        <v>5</v>
      </c>
    </row>
    <row r="66" spans="1:4" ht="12.75">
      <c r="A66" s="129" t="s">
        <v>56</v>
      </c>
      <c r="B66">
        <v>4</v>
      </c>
      <c r="C66">
        <v>1</v>
      </c>
      <c r="D66" s="40">
        <v>5</v>
      </c>
    </row>
    <row r="67" spans="1:4" ht="12.75">
      <c r="A67" s="129" t="s">
        <v>58</v>
      </c>
      <c r="B67">
        <v>2</v>
      </c>
      <c r="D67" s="40">
        <v>2</v>
      </c>
    </row>
    <row r="68" spans="1:4" ht="12.75">
      <c r="A68" s="129" t="s">
        <v>59</v>
      </c>
      <c r="B68">
        <v>6</v>
      </c>
      <c r="C68">
        <v>1</v>
      </c>
      <c r="D68" s="40">
        <v>7</v>
      </c>
    </row>
    <row r="69" spans="1:4" ht="12.75">
      <c r="A69" s="129" t="s">
        <v>60</v>
      </c>
      <c r="B69">
        <v>11</v>
      </c>
      <c r="D69" s="40">
        <v>11</v>
      </c>
    </row>
    <row r="70" spans="1:4" ht="12.75">
      <c r="A70" s="129" t="s">
        <v>61</v>
      </c>
      <c r="B70">
        <v>5</v>
      </c>
      <c r="C70">
        <v>1</v>
      </c>
      <c r="D70" s="40">
        <v>6</v>
      </c>
    </row>
    <row r="71" spans="1:4" ht="12.75">
      <c r="A71" s="129" t="s">
        <v>62</v>
      </c>
      <c r="B71">
        <v>1</v>
      </c>
      <c r="C71">
        <v>1</v>
      </c>
      <c r="D71" s="40">
        <v>2</v>
      </c>
    </row>
    <row r="72" spans="1:4" ht="12.75">
      <c r="A72" s="129" t="s">
        <v>63</v>
      </c>
      <c r="B72">
        <v>2</v>
      </c>
      <c r="D72" s="40">
        <v>2</v>
      </c>
    </row>
    <row r="73" spans="1:4" ht="12.75">
      <c r="A73" s="104" t="s">
        <v>3</v>
      </c>
      <c r="B73" s="22">
        <f>SUM(B56:B71)</f>
        <v>69</v>
      </c>
      <c r="C73" s="22">
        <f>SUM(C56:C71)</f>
        <v>8</v>
      </c>
      <c r="D73" s="39">
        <f>SUM(D56:D71)</f>
        <v>77</v>
      </c>
    </row>
    <row r="74" spans="1:4" ht="12.75">
      <c r="A74" s="104" t="s">
        <v>4</v>
      </c>
      <c r="B74" s="24">
        <f>71/79</f>
        <v>0.8987341772151899</v>
      </c>
      <c r="C74" s="24">
        <f>8/79</f>
        <v>0.10126582278481013</v>
      </c>
      <c r="D74" s="39"/>
    </row>
    <row r="75" spans="1:4" ht="12.75">
      <c r="A75" s="22"/>
      <c r="B75" s="24"/>
      <c r="C75" s="24"/>
      <c r="D75" s="24"/>
    </row>
    <row r="76" spans="1:4" ht="12.75">
      <c r="A76" s="102" t="s">
        <v>177</v>
      </c>
      <c r="B76" s="31"/>
      <c r="C76" s="31"/>
      <c r="D76" s="31"/>
    </row>
    <row r="77" spans="1:4" ht="12.75">
      <c r="A77" s="194"/>
      <c r="B77" s="31"/>
      <c r="C77" s="31"/>
      <c r="D77" s="31"/>
    </row>
    <row r="78" spans="1:5" ht="12.75">
      <c r="A78" s="332" t="s">
        <v>178</v>
      </c>
      <c r="B78" s="332"/>
      <c r="C78" s="332"/>
      <c r="D78" s="332"/>
      <c r="E78" s="328"/>
    </row>
    <row r="79" spans="1:2" ht="12.75">
      <c r="A79" s="49" t="s">
        <v>0</v>
      </c>
      <c r="B79" s="27"/>
    </row>
    <row r="80" spans="2:6" ht="39">
      <c r="B80" s="45" t="s">
        <v>271</v>
      </c>
      <c r="C80" s="115" t="s">
        <v>179</v>
      </c>
      <c r="D80" s="73" t="s">
        <v>166</v>
      </c>
      <c r="E80" s="45" t="s">
        <v>265</v>
      </c>
      <c r="F80" s="73" t="s">
        <v>268</v>
      </c>
    </row>
    <row r="81" spans="1:6" ht="12.75">
      <c r="A81" s="129" t="s">
        <v>47</v>
      </c>
      <c r="D81">
        <v>7</v>
      </c>
      <c r="F81">
        <f>SUM(B81:E81)</f>
        <v>7</v>
      </c>
    </row>
    <row r="82" spans="1:6" ht="12.75">
      <c r="A82" s="129" t="s">
        <v>48</v>
      </c>
      <c r="D82">
        <v>3</v>
      </c>
      <c r="F82">
        <f aca="true" t="shared" si="0" ref="F82:F98">SUM(B82:E82)</f>
        <v>3</v>
      </c>
    </row>
    <row r="83" spans="1:6" ht="12.75">
      <c r="A83" s="129" t="s">
        <v>49</v>
      </c>
      <c r="D83">
        <v>3</v>
      </c>
      <c r="E83">
        <v>1</v>
      </c>
      <c r="F83">
        <f t="shared" si="0"/>
        <v>4</v>
      </c>
    </row>
    <row r="84" spans="1:6" ht="12.75">
      <c r="A84" s="129" t="s">
        <v>50</v>
      </c>
      <c r="B84">
        <v>1</v>
      </c>
      <c r="C84">
        <v>1</v>
      </c>
      <c r="D84">
        <v>6</v>
      </c>
      <c r="E84">
        <v>1</v>
      </c>
      <c r="F84">
        <f t="shared" si="0"/>
        <v>9</v>
      </c>
    </row>
    <row r="85" spans="1:6" ht="12.75">
      <c r="A85" s="129" t="s">
        <v>51</v>
      </c>
      <c r="B85">
        <v>1</v>
      </c>
      <c r="D85">
        <v>6</v>
      </c>
      <c r="E85">
        <v>1</v>
      </c>
      <c r="F85">
        <f t="shared" si="0"/>
        <v>8</v>
      </c>
    </row>
    <row r="86" spans="1:6" ht="12.75">
      <c r="A86" s="129" t="s">
        <v>52</v>
      </c>
      <c r="B86">
        <v>1</v>
      </c>
      <c r="C86">
        <v>2</v>
      </c>
      <c r="D86">
        <v>2</v>
      </c>
      <c r="E86">
        <v>1</v>
      </c>
      <c r="F86">
        <f t="shared" si="0"/>
        <v>6</v>
      </c>
    </row>
    <row r="87" ht="12.75">
      <c r="A87" s="129" t="s">
        <v>53</v>
      </c>
    </row>
    <row r="88" spans="1:6" ht="12.75">
      <c r="A88" s="129" t="s">
        <v>54</v>
      </c>
      <c r="D88">
        <v>2</v>
      </c>
      <c r="F88">
        <f t="shared" si="0"/>
        <v>2</v>
      </c>
    </row>
    <row r="89" spans="1:6" ht="12.75">
      <c r="A89" s="129" t="s">
        <v>55</v>
      </c>
      <c r="B89">
        <v>1</v>
      </c>
      <c r="D89">
        <v>2</v>
      </c>
      <c r="E89">
        <v>1</v>
      </c>
      <c r="F89">
        <f t="shared" si="0"/>
        <v>4</v>
      </c>
    </row>
    <row r="90" spans="1:6" ht="12.75">
      <c r="A90" s="129" t="s">
        <v>56</v>
      </c>
      <c r="B90">
        <v>1</v>
      </c>
      <c r="C90">
        <v>1</v>
      </c>
      <c r="D90">
        <v>6</v>
      </c>
      <c r="E90">
        <v>3</v>
      </c>
      <c r="F90">
        <f t="shared" si="0"/>
        <v>11</v>
      </c>
    </row>
    <row r="91" ht="12.75">
      <c r="A91" s="129" t="s">
        <v>57</v>
      </c>
    </row>
    <row r="92" spans="1:6" ht="12.75">
      <c r="A92" s="129" t="s">
        <v>58</v>
      </c>
      <c r="D92">
        <v>1</v>
      </c>
      <c r="F92">
        <f t="shared" si="0"/>
        <v>1</v>
      </c>
    </row>
    <row r="93" spans="1:6" ht="12.75">
      <c r="A93" s="129" t="s">
        <v>59</v>
      </c>
      <c r="B93">
        <v>1</v>
      </c>
      <c r="C93">
        <v>3</v>
      </c>
      <c r="D93">
        <v>5</v>
      </c>
      <c r="E93">
        <v>3</v>
      </c>
      <c r="F93">
        <f t="shared" si="0"/>
        <v>12</v>
      </c>
    </row>
    <row r="94" spans="1:6" ht="12.75">
      <c r="A94" s="129" t="s">
        <v>60</v>
      </c>
      <c r="C94">
        <v>2</v>
      </c>
      <c r="D94">
        <v>7</v>
      </c>
      <c r="E94">
        <v>1</v>
      </c>
      <c r="F94">
        <f t="shared" si="0"/>
        <v>10</v>
      </c>
    </row>
    <row r="95" spans="1:6" ht="12.75">
      <c r="A95" s="129" t="s">
        <v>61</v>
      </c>
      <c r="B95">
        <v>1</v>
      </c>
      <c r="C95">
        <v>3</v>
      </c>
      <c r="D95">
        <v>3</v>
      </c>
      <c r="E95">
        <v>2</v>
      </c>
      <c r="F95">
        <f t="shared" si="0"/>
        <v>9</v>
      </c>
    </row>
    <row r="96" spans="1:6" ht="12.75">
      <c r="A96" s="129" t="s">
        <v>62</v>
      </c>
      <c r="C96">
        <v>1</v>
      </c>
      <c r="D96">
        <v>1</v>
      </c>
      <c r="E96">
        <v>1</v>
      </c>
      <c r="F96">
        <f t="shared" si="0"/>
        <v>3</v>
      </c>
    </row>
    <row r="97" spans="1:6" ht="12.75">
      <c r="A97" s="129" t="s">
        <v>63</v>
      </c>
      <c r="D97">
        <v>2</v>
      </c>
      <c r="F97">
        <f>SUM(B97:E97)</f>
        <v>2</v>
      </c>
    </row>
    <row r="98" spans="1:6" ht="12.75">
      <c r="A98" s="104" t="s">
        <v>3</v>
      </c>
      <c r="B98" s="22">
        <v>7</v>
      </c>
      <c r="C98" s="22">
        <v>13</v>
      </c>
      <c r="D98" s="22">
        <v>56</v>
      </c>
      <c r="E98" s="22">
        <v>15</v>
      </c>
      <c r="F98" s="22">
        <f t="shared" si="0"/>
        <v>91</v>
      </c>
    </row>
    <row r="99" spans="1:6" ht="12.75">
      <c r="A99" s="104" t="s">
        <v>270</v>
      </c>
      <c r="B99" s="24">
        <f>(B98/F98)</f>
        <v>0.07692307692307693</v>
      </c>
      <c r="C99" s="24">
        <f>C98/F98</f>
        <v>0.14285714285714285</v>
      </c>
      <c r="D99" s="24">
        <f>D98/F98</f>
        <v>0.6153846153846154</v>
      </c>
      <c r="E99" s="24">
        <f>E98/F98</f>
        <v>0.16483516483516483</v>
      </c>
      <c r="F99" s="9"/>
    </row>
    <row r="100" spans="1:5" ht="15">
      <c r="A100" s="195" t="s">
        <v>269</v>
      </c>
      <c r="B100" s="24"/>
      <c r="C100" s="24"/>
      <c r="D100" s="24"/>
      <c r="E100" s="24"/>
    </row>
    <row r="102" ht="12.75">
      <c r="A102" s="103" t="s">
        <v>274</v>
      </c>
    </row>
    <row r="103" ht="12.75">
      <c r="A103" s="103"/>
    </row>
    <row r="104" spans="1:6" ht="12.75">
      <c r="A104" s="104" t="s">
        <v>180</v>
      </c>
      <c r="D104" s="6"/>
      <c r="E104" s="6"/>
      <c r="F104" s="6"/>
    </row>
    <row r="105" spans="1:7" ht="12.75">
      <c r="A105" t="s">
        <v>0</v>
      </c>
      <c r="B105" s="44" t="s">
        <v>1</v>
      </c>
      <c r="C105" s="47" t="s">
        <v>2</v>
      </c>
      <c r="D105" s="46" t="s">
        <v>3</v>
      </c>
      <c r="E105" s="342" t="s">
        <v>14</v>
      </c>
      <c r="F105" s="343"/>
      <c r="G105" s="5"/>
    </row>
    <row r="106" spans="1:7" ht="12.75">
      <c r="A106" s="144" t="s">
        <v>47</v>
      </c>
      <c r="B106" s="15">
        <v>628</v>
      </c>
      <c r="C106" s="18">
        <v>283</v>
      </c>
      <c r="D106" s="71">
        <v>886</v>
      </c>
      <c r="E106" s="134">
        <v>210</v>
      </c>
      <c r="F106" s="135">
        <f>E106/D106</f>
        <v>0.23702031602708803</v>
      </c>
      <c r="G106" s="5"/>
    </row>
    <row r="107" spans="1:7" ht="12.75">
      <c r="A107" s="144" t="s">
        <v>48</v>
      </c>
      <c r="B107" s="15">
        <v>39</v>
      </c>
      <c r="C107" s="18">
        <v>250</v>
      </c>
      <c r="D107" s="71">
        <v>322</v>
      </c>
      <c r="E107" s="134">
        <v>73</v>
      </c>
      <c r="F107" s="135">
        <f aca="true" t="shared" si="1" ref="F107:F122">E107/D107</f>
        <v>0.2267080745341615</v>
      </c>
      <c r="G107" s="5"/>
    </row>
    <row r="108" spans="1:7" ht="12.75">
      <c r="A108" s="144" t="s">
        <v>63</v>
      </c>
      <c r="B108" s="15">
        <v>39</v>
      </c>
      <c r="C108" s="18">
        <v>56</v>
      </c>
      <c r="D108" s="71">
        <v>95</v>
      </c>
      <c r="E108" s="134">
        <v>22</v>
      </c>
      <c r="F108" s="135">
        <f t="shared" si="1"/>
        <v>0.23157894736842105</v>
      </c>
      <c r="G108" s="5"/>
    </row>
    <row r="109" spans="1:7" ht="12.75">
      <c r="A109" s="144" t="s">
        <v>49</v>
      </c>
      <c r="B109" s="15">
        <v>58</v>
      </c>
      <c r="C109" s="18">
        <v>221</v>
      </c>
      <c r="D109" s="71">
        <v>259</v>
      </c>
      <c r="E109" s="134">
        <v>35</v>
      </c>
      <c r="F109" s="135">
        <f t="shared" si="1"/>
        <v>0.13513513513513514</v>
      </c>
      <c r="G109" s="5"/>
    </row>
    <row r="110" spans="1:7" ht="12.75">
      <c r="A110" s="144" t="s">
        <v>50</v>
      </c>
      <c r="B110" s="15">
        <v>432</v>
      </c>
      <c r="C110" s="18">
        <v>665</v>
      </c>
      <c r="D110" s="71">
        <v>1021</v>
      </c>
      <c r="E110" s="134">
        <v>465</v>
      </c>
      <c r="F110" s="135">
        <f t="shared" si="1"/>
        <v>0.455435847208619</v>
      </c>
      <c r="G110" s="5"/>
    </row>
    <row r="111" spans="1:7" ht="12.75">
      <c r="A111" s="144" t="s">
        <v>51</v>
      </c>
      <c r="B111" s="15">
        <v>367</v>
      </c>
      <c r="C111" s="18">
        <v>241</v>
      </c>
      <c r="D111" s="71">
        <v>623</v>
      </c>
      <c r="E111" s="134">
        <v>245</v>
      </c>
      <c r="F111" s="135">
        <f t="shared" si="1"/>
        <v>0.39325842696629215</v>
      </c>
      <c r="G111" s="5"/>
    </row>
    <row r="112" spans="1:7" ht="12.75">
      <c r="A112" s="144" t="s">
        <v>52</v>
      </c>
      <c r="B112" s="15">
        <v>102</v>
      </c>
      <c r="C112" s="18">
        <v>53</v>
      </c>
      <c r="D112" s="71">
        <v>152</v>
      </c>
      <c r="E112" s="134">
        <v>101</v>
      </c>
      <c r="F112" s="135">
        <f t="shared" si="1"/>
        <v>0.6644736842105263</v>
      </c>
      <c r="G112" s="5"/>
    </row>
    <row r="113" spans="1:7" ht="12.75">
      <c r="A113" s="144" t="s">
        <v>53</v>
      </c>
      <c r="B113" s="15">
        <v>29</v>
      </c>
      <c r="C113" s="18">
        <v>58</v>
      </c>
      <c r="D113" s="71">
        <v>104</v>
      </c>
      <c r="E113" s="134">
        <v>27</v>
      </c>
      <c r="F113" s="135">
        <f t="shared" si="1"/>
        <v>0.25961538461538464</v>
      </c>
      <c r="G113" s="5"/>
    </row>
    <row r="114" spans="1:7" ht="12.75">
      <c r="A114" s="144" t="s">
        <v>54</v>
      </c>
      <c r="B114" s="15">
        <v>198</v>
      </c>
      <c r="C114" s="18">
        <v>525</v>
      </c>
      <c r="D114" s="71">
        <v>719</v>
      </c>
      <c r="E114" s="134">
        <v>437</v>
      </c>
      <c r="F114" s="135">
        <f t="shared" si="1"/>
        <v>0.60778859527121</v>
      </c>
      <c r="G114" s="5"/>
    </row>
    <row r="115" spans="1:7" ht="12.75">
      <c r="A115" s="144" t="s">
        <v>55</v>
      </c>
      <c r="B115" s="15">
        <v>163</v>
      </c>
      <c r="C115" s="18">
        <v>99</v>
      </c>
      <c r="D115" s="71">
        <v>293</v>
      </c>
      <c r="E115" s="134">
        <v>101</v>
      </c>
      <c r="F115" s="135">
        <f t="shared" si="1"/>
        <v>0.3447098976109215</v>
      </c>
      <c r="G115" s="5"/>
    </row>
    <row r="116" spans="1:7" ht="12.75">
      <c r="A116" s="144" t="s">
        <v>56</v>
      </c>
      <c r="B116" s="15">
        <v>445</v>
      </c>
      <c r="C116" s="18">
        <v>329</v>
      </c>
      <c r="D116" s="71">
        <v>777</v>
      </c>
      <c r="E116" s="134">
        <v>302</v>
      </c>
      <c r="F116" s="135">
        <f t="shared" si="1"/>
        <v>0.3886743886743887</v>
      </c>
      <c r="G116" s="5"/>
    </row>
    <row r="117" spans="1:7" ht="12.75">
      <c r="A117" s="144" t="s">
        <v>58</v>
      </c>
      <c r="B117" s="15">
        <v>171</v>
      </c>
      <c r="C117" s="18">
        <v>219</v>
      </c>
      <c r="D117" s="71">
        <v>491</v>
      </c>
      <c r="E117" s="134">
        <v>87</v>
      </c>
      <c r="F117" s="135">
        <f t="shared" si="1"/>
        <v>0.17718940936863545</v>
      </c>
      <c r="G117" s="5"/>
    </row>
    <row r="118" spans="1:7" ht="12.75">
      <c r="A118" s="144" t="s">
        <v>59</v>
      </c>
      <c r="B118" s="15">
        <v>599</v>
      </c>
      <c r="C118" s="18">
        <v>167</v>
      </c>
      <c r="D118" s="71">
        <v>812</v>
      </c>
      <c r="E118" s="134">
        <v>136</v>
      </c>
      <c r="F118" s="135">
        <f t="shared" si="1"/>
        <v>0.16748768472906403</v>
      </c>
      <c r="G118" s="5"/>
    </row>
    <row r="119" spans="1:7" ht="12.75">
      <c r="A119" s="144" t="s">
        <v>60</v>
      </c>
      <c r="B119" s="15">
        <v>539</v>
      </c>
      <c r="C119" s="18">
        <v>889</v>
      </c>
      <c r="D119" s="71">
        <v>1443</v>
      </c>
      <c r="E119" s="134">
        <v>518</v>
      </c>
      <c r="F119" s="135">
        <f t="shared" si="1"/>
        <v>0.358974358974359</v>
      </c>
      <c r="G119" s="5"/>
    </row>
    <row r="120" spans="1:7" ht="12.75">
      <c r="A120" s="144" t="s">
        <v>61</v>
      </c>
      <c r="B120" s="15">
        <v>298</v>
      </c>
      <c r="C120" s="18">
        <v>374</v>
      </c>
      <c r="D120" s="71">
        <v>645</v>
      </c>
      <c r="E120" s="134">
        <v>296</v>
      </c>
      <c r="F120" s="135">
        <f t="shared" si="1"/>
        <v>0.45891472868217054</v>
      </c>
      <c r="G120" s="5"/>
    </row>
    <row r="121" spans="1:7" ht="12.75">
      <c r="A121" s="144" t="s">
        <v>62</v>
      </c>
      <c r="B121" s="15">
        <v>49</v>
      </c>
      <c r="C121" s="18">
        <v>94</v>
      </c>
      <c r="D121" s="71">
        <v>165</v>
      </c>
      <c r="E121" s="134">
        <v>17</v>
      </c>
      <c r="F121" s="135">
        <f t="shared" si="1"/>
        <v>0.10303030303030303</v>
      </c>
      <c r="G121" s="5"/>
    </row>
    <row r="122" spans="1:7" ht="12.75">
      <c r="A122" s="145" t="s">
        <v>3</v>
      </c>
      <c r="B122" s="41">
        <v>4156</v>
      </c>
      <c r="C122" s="108">
        <v>4523</v>
      </c>
      <c r="D122" s="109">
        <v>8807</v>
      </c>
      <c r="E122" s="197">
        <v>3072</v>
      </c>
      <c r="F122" s="136">
        <f t="shared" si="1"/>
        <v>0.3488134438514818</v>
      </c>
      <c r="G122" s="5"/>
    </row>
    <row r="123" spans="1:6" ht="12.75">
      <c r="A123" s="145" t="s">
        <v>4</v>
      </c>
      <c r="B123" s="53">
        <f>B122/D122</f>
        <v>0.47189735437719993</v>
      </c>
      <c r="C123" s="69">
        <f>C122/D122</f>
        <v>0.5135687521289883</v>
      </c>
      <c r="D123" s="71"/>
      <c r="E123" s="133"/>
      <c r="F123" s="70"/>
    </row>
    <row r="124" ht="12.75">
      <c r="D124" s="7"/>
    </row>
    <row r="125" spans="1:8" ht="12.75">
      <c r="A125" s="104" t="s">
        <v>33</v>
      </c>
      <c r="B125" s="156"/>
      <c r="C125" s="157"/>
      <c r="D125" s="157"/>
      <c r="E125" s="157"/>
      <c r="F125" s="157"/>
      <c r="G125" s="157"/>
      <c r="H125" s="116"/>
    </row>
    <row r="126" spans="1:8" ht="39">
      <c r="A126" t="s">
        <v>0</v>
      </c>
      <c r="B126" s="45" t="s">
        <v>15</v>
      </c>
      <c r="C126" s="45" t="s">
        <v>16</v>
      </c>
      <c r="D126" s="45" t="s">
        <v>17</v>
      </c>
      <c r="E126" s="45" t="s">
        <v>21</v>
      </c>
      <c r="F126" s="45" t="s">
        <v>72</v>
      </c>
      <c r="G126" s="45" t="s">
        <v>272</v>
      </c>
      <c r="H126" s="45" t="s">
        <v>3</v>
      </c>
    </row>
    <row r="127" spans="1:8" ht="12.75">
      <c r="A127" s="144" t="s">
        <v>47</v>
      </c>
      <c r="B127" s="15">
        <v>176</v>
      </c>
      <c r="C127" s="15">
        <v>3</v>
      </c>
      <c r="D127" s="15">
        <v>15</v>
      </c>
      <c r="E127" s="15">
        <v>762</v>
      </c>
      <c r="F127" s="15">
        <v>7</v>
      </c>
      <c r="G127" s="15">
        <v>3</v>
      </c>
      <c r="H127" s="15">
        <f>SUM(B127:G127)</f>
        <v>966</v>
      </c>
    </row>
    <row r="128" spans="1:8" ht="12.75">
      <c r="A128" s="144" t="s">
        <v>48</v>
      </c>
      <c r="B128" s="15">
        <v>28</v>
      </c>
      <c r="C128" s="15">
        <v>4</v>
      </c>
      <c r="D128" s="15">
        <v>10</v>
      </c>
      <c r="E128" s="15">
        <v>247</v>
      </c>
      <c r="F128" s="15">
        <v>1</v>
      </c>
      <c r="G128" s="15">
        <v>0</v>
      </c>
      <c r="H128" s="15">
        <f aca="true" t="shared" si="2" ref="H128:H142">SUM(B128:G128)</f>
        <v>290</v>
      </c>
    </row>
    <row r="129" spans="1:8" ht="12.75">
      <c r="A129" s="144" t="s">
        <v>63</v>
      </c>
      <c r="B129" s="15">
        <v>46</v>
      </c>
      <c r="C129" s="15" t="s">
        <v>0</v>
      </c>
      <c r="D129" s="15">
        <v>4</v>
      </c>
      <c r="E129" s="15">
        <v>47</v>
      </c>
      <c r="F129" s="15">
        <v>21</v>
      </c>
      <c r="G129" s="15">
        <v>3</v>
      </c>
      <c r="H129" s="15">
        <f t="shared" si="2"/>
        <v>121</v>
      </c>
    </row>
    <row r="130" spans="1:8" ht="12.75">
      <c r="A130" s="144" t="s">
        <v>49</v>
      </c>
      <c r="B130" s="15">
        <v>9</v>
      </c>
      <c r="C130" s="15"/>
      <c r="D130" s="15">
        <v>2</v>
      </c>
      <c r="E130" s="15">
        <v>118</v>
      </c>
      <c r="F130" s="15">
        <v>1</v>
      </c>
      <c r="G130" s="15">
        <v>4</v>
      </c>
      <c r="H130" s="15">
        <f t="shared" si="2"/>
        <v>134</v>
      </c>
    </row>
    <row r="131" spans="1:8" ht="12.75">
      <c r="A131" s="144" t="s">
        <v>50</v>
      </c>
      <c r="B131" s="15">
        <v>151</v>
      </c>
      <c r="C131" s="15">
        <v>6</v>
      </c>
      <c r="D131" s="15">
        <v>36</v>
      </c>
      <c r="E131" s="15">
        <v>677</v>
      </c>
      <c r="F131" s="15">
        <v>95</v>
      </c>
      <c r="G131" s="15">
        <v>72</v>
      </c>
      <c r="H131" s="15">
        <f t="shared" si="2"/>
        <v>1037</v>
      </c>
    </row>
    <row r="132" spans="1:8" ht="12.75">
      <c r="A132" s="144" t="s">
        <v>51</v>
      </c>
      <c r="B132" s="15">
        <v>115</v>
      </c>
      <c r="C132" s="15">
        <v>1</v>
      </c>
      <c r="D132" s="15">
        <v>14</v>
      </c>
      <c r="E132" s="15">
        <v>430</v>
      </c>
      <c r="F132" s="15">
        <v>9</v>
      </c>
      <c r="G132" s="15">
        <v>1</v>
      </c>
      <c r="H132" s="15">
        <f t="shared" si="2"/>
        <v>570</v>
      </c>
    </row>
    <row r="133" spans="1:8" ht="12.75">
      <c r="A133" s="144" t="s">
        <v>52</v>
      </c>
      <c r="B133" s="15">
        <v>3</v>
      </c>
      <c r="C133" s="15" t="s">
        <v>0</v>
      </c>
      <c r="D133" s="15">
        <v>1</v>
      </c>
      <c r="E133" s="15">
        <v>151</v>
      </c>
      <c r="F133" s="15" t="s">
        <v>0</v>
      </c>
      <c r="G133" s="15" t="s">
        <v>0</v>
      </c>
      <c r="H133" s="15">
        <f t="shared" si="2"/>
        <v>155</v>
      </c>
    </row>
    <row r="134" spans="1:8" ht="12.75">
      <c r="A134" s="144" t="s">
        <v>53</v>
      </c>
      <c r="B134" s="15">
        <v>11</v>
      </c>
      <c r="C134" s="15">
        <v>0</v>
      </c>
      <c r="D134" s="15">
        <v>0</v>
      </c>
      <c r="E134" s="15">
        <v>74</v>
      </c>
      <c r="F134" s="15">
        <v>2</v>
      </c>
      <c r="G134" s="15">
        <v>0</v>
      </c>
      <c r="H134" s="15">
        <f t="shared" si="2"/>
        <v>87</v>
      </c>
    </row>
    <row r="135" spans="1:8" ht="12.75">
      <c r="A135" s="144" t="s">
        <v>54</v>
      </c>
      <c r="B135" s="15">
        <v>134</v>
      </c>
      <c r="C135" s="15">
        <v>0</v>
      </c>
      <c r="D135" s="15">
        <v>36</v>
      </c>
      <c r="E135" s="15">
        <v>545</v>
      </c>
      <c r="F135" s="15">
        <v>17</v>
      </c>
      <c r="G135" s="15">
        <v>18</v>
      </c>
      <c r="H135" s="15">
        <f t="shared" si="2"/>
        <v>750</v>
      </c>
    </row>
    <row r="136" spans="1:8" ht="12.75">
      <c r="A136" s="144" t="s">
        <v>55</v>
      </c>
      <c r="B136" s="15">
        <v>53</v>
      </c>
      <c r="C136" s="15">
        <v>1</v>
      </c>
      <c r="D136" s="15">
        <v>1</v>
      </c>
      <c r="E136" s="15">
        <v>207</v>
      </c>
      <c r="F136" s="15">
        <v>1</v>
      </c>
      <c r="G136" s="15" t="s">
        <v>0</v>
      </c>
      <c r="H136" s="15">
        <f t="shared" si="2"/>
        <v>263</v>
      </c>
    </row>
    <row r="137" spans="1:8" ht="12.75">
      <c r="A137" s="144" t="s">
        <v>56</v>
      </c>
      <c r="B137" s="15">
        <v>78</v>
      </c>
      <c r="C137" s="15">
        <v>5</v>
      </c>
      <c r="D137" s="15">
        <v>14</v>
      </c>
      <c r="E137" s="15">
        <v>707</v>
      </c>
      <c r="F137" s="15">
        <v>4</v>
      </c>
      <c r="G137" s="15">
        <v>1</v>
      </c>
      <c r="H137" s="15">
        <f t="shared" si="2"/>
        <v>809</v>
      </c>
    </row>
    <row r="138" spans="1:8" ht="12.75">
      <c r="A138" s="144" t="s">
        <v>58</v>
      </c>
      <c r="B138" s="15">
        <v>45</v>
      </c>
      <c r="C138" s="15">
        <v>5</v>
      </c>
      <c r="D138" s="15">
        <v>5</v>
      </c>
      <c r="E138" s="15">
        <v>323</v>
      </c>
      <c r="F138" s="15">
        <v>6</v>
      </c>
      <c r="G138" s="15">
        <v>5</v>
      </c>
      <c r="H138" s="15">
        <f t="shared" si="2"/>
        <v>389</v>
      </c>
    </row>
    <row r="139" spans="1:8" ht="12.75">
      <c r="A139" s="144" t="s">
        <v>59</v>
      </c>
      <c r="B139" s="15">
        <v>43</v>
      </c>
      <c r="C139" s="15">
        <v>15</v>
      </c>
      <c r="D139" s="15">
        <v>10</v>
      </c>
      <c r="E139" s="15">
        <v>667</v>
      </c>
      <c r="F139" s="15">
        <v>13</v>
      </c>
      <c r="G139" s="15">
        <v>0</v>
      </c>
      <c r="H139" s="15">
        <f t="shared" si="2"/>
        <v>748</v>
      </c>
    </row>
    <row r="140" spans="1:8" ht="12.75">
      <c r="A140" s="144" t="s">
        <v>60</v>
      </c>
      <c r="B140" s="15">
        <v>101</v>
      </c>
      <c r="C140" s="15">
        <v>8</v>
      </c>
      <c r="D140" s="15">
        <v>70</v>
      </c>
      <c r="E140" s="15">
        <v>1063</v>
      </c>
      <c r="F140" s="15">
        <v>189</v>
      </c>
      <c r="G140" s="15">
        <v>27</v>
      </c>
      <c r="H140" s="15">
        <f t="shared" si="2"/>
        <v>1458</v>
      </c>
    </row>
    <row r="141" spans="1:8" ht="12.75">
      <c r="A141" s="144" t="s">
        <v>61</v>
      </c>
      <c r="B141" s="15">
        <v>111</v>
      </c>
      <c r="C141" s="15">
        <v>2</v>
      </c>
      <c r="D141" s="15">
        <v>43</v>
      </c>
      <c r="E141" s="15">
        <v>474</v>
      </c>
      <c r="F141" s="15">
        <v>8</v>
      </c>
      <c r="G141" s="15">
        <v>23</v>
      </c>
      <c r="H141" s="15">
        <f t="shared" si="2"/>
        <v>661</v>
      </c>
    </row>
    <row r="142" spans="1:8" ht="12.75">
      <c r="A142" s="144" t="s">
        <v>62</v>
      </c>
      <c r="B142" s="15">
        <v>2</v>
      </c>
      <c r="C142" s="15">
        <v>0</v>
      </c>
      <c r="D142" s="15">
        <v>0</v>
      </c>
      <c r="E142" s="15">
        <v>72</v>
      </c>
      <c r="F142" s="15" t="s">
        <v>0</v>
      </c>
      <c r="G142" s="15" t="s">
        <v>0</v>
      </c>
      <c r="H142" s="15">
        <f t="shared" si="2"/>
        <v>74</v>
      </c>
    </row>
    <row r="143" spans="1:8" ht="12.75">
      <c r="A143" s="145" t="s">
        <v>3</v>
      </c>
      <c r="B143" s="41">
        <f aca="true" t="shared" si="3" ref="B143:H143">SUM(B127:B142)</f>
        <v>1106</v>
      </c>
      <c r="C143" s="41">
        <f t="shared" si="3"/>
        <v>50</v>
      </c>
      <c r="D143" s="41">
        <f t="shared" si="3"/>
        <v>261</v>
      </c>
      <c r="E143" s="41">
        <f t="shared" si="3"/>
        <v>6564</v>
      </c>
      <c r="F143" s="41">
        <f t="shared" si="3"/>
        <v>374</v>
      </c>
      <c r="G143" s="41">
        <f t="shared" si="3"/>
        <v>157</v>
      </c>
      <c r="H143" s="41">
        <f t="shared" si="3"/>
        <v>8512</v>
      </c>
    </row>
    <row r="144" spans="1:8" ht="12.75">
      <c r="A144" s="145" t="s">
        <v>4</v>
      </c>
      <c r="B144" s="24">
        <f>B143/H143</f>
        <v>0.1299342105263158</v>
      </c>
      <c r="C144" s="24">
        <f>C143/H143</f>
        <v>0.0058740601503759395</v>
      </c>
      <c r="D144" s="24">
        <f>D143/H143</f>
        <v>0.030662593984962405</v>
      </c>
      <c r="E144" s="24">
        <f>E143/H143</f>
        <v>0.7711466165413534</v>
      </c>
      <c r="F144" s="24">
        <f>F143/H143</f>
        <v>0.04393796992481203</v>
      </c>
      <c r="G144" s="24">
        <f>G143/H143</f>
        <v>0.01844454887218045</v>
      </c>
      <c r="H144" s="9"/>
    </row>
    <row r="145" ht="12.75">
      <c r="H145" s="24"/>
    </row>
    <row r="146" ht="12.75">
      <c r="A146" s="103" t="s">
        <v>181</v>
      </c>
    </row>
    <row r="147" ht="12.75">
      <c r="A147" s="103"/>
    </row>
    <row r="148" spans="1:5" ht="12.75">
      <c r="A148" s="329" t="s">
        <v>182</v>
      </c>
      <c r="B148" s="357"/>
      <c r="C148" s="357"/>
      <c r="D148" s="358"/>
      <c r="E148" s="359"/>
    </row>
    <row r="149" spans="2:4" ht="12.75">
      <c r="B149" s="44" t="s">
        <v>12</v>
      </c>
      <c r="C149" s="44" t="s">
        <v>13</v>
      </c>
      <c r="D149" s="44" t="s">
        <v>3</v>
      </c>
    </row>
    <row r="150" spans="1:4" ht="12.75">
      <c r="A150" s="129" t="s">
        <v>47</v>
      </c>
      <c r="B150">
        <v>3</v>
      </c>
      <c r="C150">
        <v>4</v>
      </c>
      <c r="D150">
        <v>7</v>
      </c>
    </row>
    <row r="151" spans="1:4" ht="12.75">
      <c r="A151" s="129" t="s">
        <v>48</v>
      </c>
      <c r="B151">
        <v>3</v>
      </c>
      <c r="D151">
        <v>3</v>
      </c>
    </row>
    <row r="152" spans="1:4" ht="12.75">
      <c r="A152" s="129" t="s">
        <v>49</v>
      </c>
      <c r="B152">
        <v>3</v>
      </c>
      <c r="D152">
        <v>3</v>
      </c>
    </row>
    <row r="153" spans="1:4" ht="12.75">
      <c r="A153" s="129" t="s">
        <v>50</v>
      </c>
      <c r="B153">
        <v>6</v>
      </c>
      <c r="C153">
        <v>3</v>
      </c>
      <c r="D153">
        <v>9</v>
      </c>
    </row>
    <row r="154" spans="1:4" ht="12.75">
      <c r="A154" s="129" t="s">
        <v>51</v>
      </c>
      <c r="B154">
        <v>4</v>
      </c>
      <c r="C154">
        <v>6</v>
      </c>
      <c r="D154">
        <v>10</v>
      </c>
    </row>
    <row r="155" spans="1:4" ht="12.75">
      <c r="A155" s="129" t="s">
        <v>52</v>
      </c>
      <c r="B155">
        <v>1</v>
      </c>
      <c r="C155">
        <v>2</v>
      </c>
      <c r="D155">
        <v>3</v>
      </c>
    </row>
    <row r="156" spans="1:4" ht="12.75">
      <c r="A156" s="129" t="s">
        <v>53</v>
      </c>
      <c r="B156">
        <v>2</v>
      </c>
      <c r="C156">
        <v>1</v>
      </c>
      <c r="D156">
        <v>3</v>
      </c>
    </row>
    <row r="157" spans="1:4" ht="12.75">
      <c r="A157" s="129" t="s">
        <v>54</v>
      </c>
      <c r="B157">
        <v>1</v>
      </c>
      <c r="C157">
        <v>2</v>
      </c>
      <c r="D157">
        <v>3</v>
      </c>
    </row>
    <row r="158" spans="1:4" ht="12.75">
      <c r="A158" s="129" t="s">
        <v>55</v>
      </c>
      <c r="B158">
        <v>4</v>
      </c>
      <c r="C158">
        <v>2</v>
      </c>
      <c r="D158">
        <v>6</v>
      </c>
    </row>
    <row r="159" spans="1:4" ht="12.75">
      <c r="A159" s="129" t="s">
        <v>56</v>
      </c>
      <c r="B159">
        <v>4</v>
      </c>
      <c r="C159">
        <v>3</v>
      </c>
      <c r="D159">
        <v>7</v>
      </c>
    </row>
    <row r="160" spans="1:4" ht="12.75">
      <c r="A160" s="129" t="s">
        <v>58</v>
      </c>
      <c r="B160">
        <v>1</v>
      </c>
      <c r="C160">
        <v>1</v>
      </c>
      <c r="D160">
        <v>2</v>
      </c>
    </row>
    <row r="161" spans="1:4" ht="12.75">
      <c r="A161" s="129" t="s">
        <v>59</v>
      </c>
      <c r="B161">
        <v>2</v>
      </c>
      <c r="C161">
        <v>5</v>
      </c>
      <c r="D161">
        <v>7</v>
      </c>
    </row>
    <row r="162" spans="1:4" ht="12.75">
      <c r="A162" s="129" t="s">
        <v>60</v>
      </c>
      <c r="B162">
        <v>10</v>
      </c>
      <c r="C162">
        <v>3</v>
      </c>
      <c r="D162">
        <v>13</v>
      </c>
    </row>
    <row r="163" spans="1:4" ht="12.75">
      <c r="A163" s="129" t="s">
        <v>61</v>
      </c>
      <c r="B163">
        <v>4</v>
      </c>
      <c r="C163">
        <v>3</v>
      </c>
      <c r="D163">
        <v>7</v>
      </c>
    </row>
    <row r="164" spans="1:4" ht="12.75">
      <c r="A164" s="129" t="s">
        <v>62</v>
      </c>
      <c r="B164">
        <v>2</v>
      </c>
      <c r="C164">
        <v>1</v>
      </c>
      <c r="D164">
        <v>3</v>
      </c>
    </row>
    <row r="165" spans="1:4" ht="12.75">
      <c r="A165" s="129" t="s">
        <v>63</v>
      </c>
      <c r="B165">
        <v>1</v>
      </c>
      <c r="C165">
        <v>1</v>
      </c>
      <c r="D165">
        <v>2</v>
      </c>
    </row>
    <row r="166" spans="1:4" ht="12.75">
      <c r="A166" s="104" t="s">
        <v>3</v>
      </c>
      <c r="B166" s="22">
        <f>SUM(B150:B165)</f>
        <v>51</v>
      </c>
      <c r="C166" s="22">
        <f>SUM(C150:C165)</f>
        <v>37</v>
      </c>
      <c r="D166" s="22">
        <f>SUM(D150:D165)</f>
        <v>88</v>
      </c>
    </row>
    <row r="167" spans="1:4" ht="12.75">
      <c r="A167" s="104" t="s">
        <v>4</v>
      </c>
      <c r="B167" s="24">
        <f>B166/D166</f>
        <v>0.5795454545454546</v>
      </c>
      <c r="C167" s="24">
        <f>C166/D166</f>
        <v>0.42045454545454547</v>
      </c>
      <c r="D167" s="24"/>
    </row>
    <row r="169" ht="12.75">
      <c r="A169" s="103" t="s">
        <v>183</v>
      </c>
    </row>
    <row r="171" spans="1:7" ht="12.75">
      <c r="A171" s="348" t="s">
        <v>184</v>
      </c>
      <c r="B171" s="349"/>
      <c r="C171" s="349"/>
      <c r="D171" s="349"/>
      <c r="E171" s="349"/>
      <c r="F171" s="360"/>
      <c r="G171" s="44"/>
    </row>
    <row r="172" spans="2:6" ht="12.75">
      <c r="B172" s="44" t="s">
        <v>26</v>
      </c>
      <c r="C172" s="44" t="s">
        <v>27</v>
      </c>
      <c r="D172" s="44" t="s">
        <v>28</v>
      </c>
      <c r="E172" s="44" t="s">
        <v>29</v>
      </c>
      <c r="F172" s="44" t="s">
        <v>3</v>
      </c>
    </row>
    <row r="173" spans="1:6" ht="12.75">
      <c r="A173" s="129" t="s">
        <v>47</v>
      </c>
      <c r="B173">
        <v>0</v>
      </c>
      <c r="C173">
        <v>1</v>
      </c>
      <c r="D173">
        <v>1</v>
      </c>
      <c r="E173">
        <v>1</v>
      </c>
      <c r="F173">
        <v>3</v>
      </c>
    </row>
    <row r="174" spans="1:6" ht="12.75">
      <c r="A174" s="129" t="s">
        <v>48</v>
      </c>
      <c r="B174">
        <v>0</v>
      </c>
      <c r="C174">
        <v>1</v>
      </c>
      <c r="D174">
        <v>1</v>
      </c>
      <c r="E174">
        <v>1</v>
      </c>
      <c r="F174">
        <v>3</v>
      </c>
    </row>
    <row r="175" spans="1:6" ht="12.75">
      <c r="A175" s="129" t="s">
        <v>49</v>
      </c>
      <c r="B175">
        <v>0</v>
      </c>
      <c r="C175">
        <v>1</v>
      </c>
      <c r="D175">
        <v>1</v>
      </c>
      <c r="E175">
        <v>1</v>
      </c>
      <c r="F175">
        <v>3</v>
      </c>
    </row>
    <row r="176" spans="1:6" ht="12.75">
      <c r="A176" s="129" t="s">
        <v>50</v>
      </c>
      <c r="B176">
        <v>2</v>
      </c>
      <c r="C176">
        <v>1</v>
      </c>
      <c r="D176">
        <v>0</v>
      </c>
      <c r="E176">
        <v>3</v>
      </c>
      <c r="F176">
        <v>6</v>
      </c>
    </row>
    <row r="177" spans="1:6" ht="12.75">
      <c r="A177" s="129" t="s">
        <v>51</v>
      </c>
      <c r="B177">
        <v>0</v>
      </c>
      <c r="C177">
        <v>0</v>
      </c>
      <c r="D177">
        <v>1</v>
      </c>
      <c r="E177">
        <v>3</v>
      </c>
      <c r="F177">
        <v>4</v>
      </c>
    </row>
    <row r="178" spans="1:6" ht="12.75">
      <c r="A178" s="129" t="s">
        <v>52</v>
      </c>
      <c r="B178">
        <v>0</v>
      </c>
      <c r="C178">
        <v>0</v>
      </c>
      <c r="D178">
        <v>1</v>
      </c>
      <c r="E178">
        <v>0</v>
      </c>
      <c r="F178">
        <v>1</v>
      </c>
    </row>
    <row r="179" spans="1:6" ht="12.75">
      <c r="A179" s="129" t="s">
        <v>53</v>
      </c>
      <c r="B179">
        <v>0</v>
      </c>
      <c r="C179">
        <v>1</v>
      </c>
      <c r="D179">
        <v>0</v>
      </c>
      <c r="E179">
        <v>1</v>
      </c>
      <c r="F179">
        <v>2</v>
      </c>
    </row>
    <row r="180" spans="1:6" ht="12.75">
      <c r="A180" s="129" t="s">
        <v>54</v>
      </c>
      <c r="B180">
        <v>0</v>
      </c>
      <c r="C180">
        <v>1</v>
      </c>
      <c r="D180">
        <v>0</v>
      </c>
      <c r="E180">
        <v>0</v>
      </c>
      <c r="F180">
        <v>1</v>
      </c>
    </row>
    <row r="181" spans="1:6" ht="12.75">
      <c r="A181" s="129" t="s">
        <v>55</v>
      </c>
      <c r="B181">
        <v>1</v>
      </c>
      <c r="C181">
        <v>0</v>
      </c>
      <c r="D181">
        <v>1</v>
      </c>
      <c r="E181">
        <v>2</v>
      </c>
      <c r="F181">
        <v>4</v>
      </c>
    </row>
    <row r="182" spans="1:6" ht="12.75">
      <c r="A182" s="129" t="s">
        <v>56</v>
      </c>
      <c r="B182">
        <v>2</v>
      </c>
      <c r="C182">
        <v>0</v>
      </c>
      <c r="D182">
        <v>1</v>
      </c>
      <c r="E182">
        <v>1</v>
      </c>
      <c r="F182">
        <v>4</v>
      </c>
    </row>
    <row r="183" spans="1:6" ht="12.75">
      <c r="A183" s="129" t="s">
        <v>58</v>
      </c>
      <c r="B183">
        <v>0</v>
      </c>
      <c r="C183">
        <v>1</v>
      </c>
      <c r="D183">
        <v>0</v>
      </c>
      <c r="E183">
        <v>0</v>
      </c>
      <c r="F183">
        <v>1</v>
      </c>
    </row>
    <row r="184" spans="1:6" ht="12.75">
      <c r="A184" s="129" t="s">
        <v>59</v>
      </c>
      <c r="B184">
        <v>1</v>
      </c>
      <c r="C184">
        <v>0</v>
      </c>
      <c r="D184">
        <v>1</v>
      </c>
      <c r="E184">
        <v>0</v>
      </c>
      <c r="F184">
        <v>2</v>
      </c>
    </row>
    <row r="185" spans="1:6" ht="12.75">
      <c r="A185" s="129" t="s">
        <v>60</v>
      </c>
      <c r="B185">
        <v>1</v>
      </c>
      <c r="C185">
        <v>3</v>
      </c>
      <c r="D185">
        <v>4</v>
      </c>
      <c r="E185">
        <v>2</v>
      </c>
      <c r="F185">
        <v>10</v>
      </c>
    </row>
    <row r="186" spans="1:6" ht="12.75">
      <c r="A186" s="129" t="s">
        <v>61</v>
      </c>
      <c r="B186">
        <v>0</v>
      </c>
      <c r="C186">
        <v>2</v>
      </c>
      <c r="D186">
        <v>1</v>
      </c>
      <c r="E186">
        <v>1</v>
      </c>
      <c r="F186">
        <v>4</v>
      </c>
    </row>
    <row r="187" spans="1:6" ht="12.75">
      <c r="A187" s="129" t="s">
        <v>62</v>
      </c>
      <c r="B187">
        <v>0</v>
      </c>
      <c r="C187">
        <v>0</v>
      </c>
      <c r="D187">
        <v>1</v>
      </c>
      <c r="E187">
        <v>1</v>
      </c>
      <c r="F187">
        <v>2</v>
      </c>
    </row>
    <row r="188" spans="1:6" ht="12.75">
      <c r="A188" s="129" t="s">
        <v>63</v>
      </c>
      <c r="B188">
        <v>0</v>
      </c>
      <c r="C188">
        <v>0</v>
      </c>
      <c r="D188">
        <v>0</v>
      </c>
      <c r="E188">
        <v>1</v>
      </c>
      <c r="F188">
        <v>1</v>
      </c>
    </row>
    <row r="189" spans="1:6" ht="12.75">
      <c r="A189" s="104" t="s">
        <v>3</v>
      </c>
      <c r="B189" s="22">
        <v>7</v>
      </c>
      <c r="C189" s="22">
        <v>12</v>
      </c>
      <c r="D189" s="22">
        <v>14</v>
      </c>
      <c r="E189" s="22">
        <v>18</v>
      </c>
      <c r="F189" s="22">
        <v>51</v>
      </c>
    </row>
    <row r="190" spans="1:6" ht="12.75">
      <c r="A190" s="104" t="s">
        <v>4</v>
      </c>
      <c r="B190" s="24">
        <f>B189/F189</f>
        <v>0.13725490196078433</v>
      </c>
      <c r="C190" s="24">
        <f>C189/F189</f>
        <v>0.23529411764705882</v>
      </c>
      <c r="D190" s="24">
        <f>D189/F189</f>
        <v>0.27450980392156865</v>
      </c>
      <c r="E190" s="24">
        <f>E189/F189</f>
        <v>0.35294117647058826</v>
      </c>
      <c r="F190" s="24"/>
    </row>
    <row r="193" spans="1:4" ht="12.75">
      <c r="A193" s="103" t="s">
        <v>275</v>
      </c>
      <c r="C193" s="6"/>
      <c r="D193" s="6"/>
    </row>
    <row r="194" spans="1:4" ht="12.75">
      <c r="A194" s="103"/>
      <c r="B194" s="6"/>
      <c r="C194" s="31"/>
      <c r="D194" s="198"/>
    </row>
    <row r="195" spans="1:4" ht="26.25">
      <c r="A195" s="20" t="s">
        <v>0</v>
      </c>
      <c r="B195" s="201" t="s">
        <v>201</v>
      </c>
      <c r="C195" s="202" t="s">
        <v>204</v>
      </c>
      <c r="D195" s="73" t="s">
        <v>203</v>
      </c>
    </row>
    <row r="196" spans="1:4" ht="12.75">
      <c r="A196" s="199" t="s">
        <v>47</v>
      </c>
      <c r="B196" s="203">
        <v>327</v>
      </c>
      <c r="C196" s="204">
        <v>23</v>
      </c>
      <c r="D196" s="40">
        <v>315</v>
      </c>
    </row>
    <row r="197" spans="1:4" ht="12.75">
      <c r="A197" s="199" t="s">
        <v>48</v>
      </c>
      <c r="B197" s="205">
        <v>90</v>
      </c>
      <c r="C197" s="206">
        <v>14</v>
      </c>
      <c r="D197" s="71">
        <v>68</v>
      </c>
    </row>
    <row r="198" spans="1:4" ht="12.75">
      <c r="A198" s="199" t="s">
        <v>49</v>
      </c>
      <c r="B198" s="205">
        <v>72</v>
      </c>
      <c r="C198" s="206">
        <v>21</v>
      </c>
      <c r="D198" s="71">
        <v>59</v>
      </c>
    </row>
    <row r="199" spans="1:4" ht="12.75">
      <c r="A199" s="199" t="s">
        <v>50</v>
      </c>
      <c r="B199" s="205">
        <v>299</v>
      </c>
      <c r="C199" s="206">
        <v>12</v>
      </c>
      <c r="D199" s="71">
        <v>330</v>
      </c>
    </row>
    <row r="200" spans="1:4" ht="12.75">
      <c r="A200" s="199" t="s">
        <v>51</v>
      </c>
      <c r="B200" s="205">
        <v>258</v>
      </c>
      <c r="C200" s="206">
        <v>9</v>
      </c>
      <c r="D200" s="71">
        <v>149</v>
      </c>
    </row>
    <row r="201" spans="1:4" ht="12.75">
      <c r="A201" s="199" t="s">
        <v>52</v>
      </c>
      <c r="B201" s="205">
        <v>64</v>
      </c>
      <c r="C201" s="206">
        <v>4</v>
      </c>
      <c r="D201" s="71">
        <v>61</v>
      </c>
    </row>
    <row r="202" spans="1:4" ht="12.75">
      <c r="A202" s="199" t="s">
        <v>53</v>
      </c>
      <c r="B202" s="205">
        <v>18</v>
      </c>
      <c r="C202" s="206"/>
      <c r="D202" s="71">
        <v>36</v>
      </c>
    </row>
    <row r="203" spans="1:4" ht="12.75">
      <c r="A203" s="199" t="s">
        <v>54</v>
      </c>
      <c r="B203" s="205">
        <v>260</v>
      </c>
      <c r="C203" s="206">
        <v>10</v>
      </c>
      <c r="D203" s="71">
        <v>227</v>
      </c>
    </row>
    <row r="204" spans="1:4" ht="12.75">
      <c r="A204" s="199" t="s">
        <v>55</v>
      </c>
      <c r="B204" s="205">
        <v>108</v>
      </c>
      <c r="C204" s="206">
        <v>11</v>
      </c>
      <c r="D204" s="71">
        <v>121</v>
      </c>
    </row>
    <row r="205" spans="1:4" ht="12.75">
      <c r="A205" s="199" t="s">
        <v>56</v>
      </c>
      <c r="B205" s="205">
        <v>260</v>
      </c>
      <c r="C205" s="206">
        <v>38</v>
      </c>
      <c r="D205" s="71">
        <v>199</v>
      </c>
    </row>
    <row r="206" spans="1:4" ht="12.75">
      <c r="A206" s="199" t="s">
        <v>58</v>
      </c>
      <c r="B206" s="205">
        <v>87</v>
      </c>
      <c r="C206" s="206"/>
      <c r="D206" s="71">
        <v>128</v>
      </c>
    </row>
    <row r="207" spans="1:4" ht="12.75">
      <c r="A207" s="199" t="s">
        <v>59</v>
      </c>
      <c r="B207" s="205">
        <v>397</v>
      </c>
      <c r="C207" s="206"/>
      <c r="D207" s="71">
        <v>397</v>
      </c>
    </row>
    <row r="208" spans="1:4" ht="12.75">
      <c r="A208" s="199" t="s">
        <v>60</v>
      </c>
      <c r="B208" s="205">
        <v>274</v>
      </c>
      <c r="C208" s="206">
        <v>30</v>
      </c>
      <c r="D208" s="71">
        <v>342</v>
      </c>
    </row>
    <row r="209" spans="1:4" ht="12.75">
      <c r="A209" s="199" t="s">
        <v>61</v>
      </c>
      <c r="B209" s="205">
        <v>150</v>
      </c>
      <c r="C209" s="206">
        <v>21</v>
      </c>
      <c r="D209" s="71">
        <v>197</v>
      </c>
    </row>
    <row r="210" spans="1:4" ht="12.75">
      <c r="A210" s="199" t="s">
        <v>62</v>
      </c>
      <c r="B210" s="205">
        <v>55</v>
      </c>
      <c r="C210" s="206">
        <v>13</v>
      </c>
      <c r="D210" s="71">
        <v>58</v>
      </c>
    </row>
    <row r="211" spans="1:4" ht="12.75">
      <c r="A211" s="199" t="s">
        <v>63</v>
      </c>
      <c r="B211" s="205">
        <v>29</v>
      </c>
      <c r="C211" s="206">
        <v>3</v>
      </c>
      <c r="D211" s="71">
        <v>28</v>
      </c>
    </row>
    <row r="212" spans="1:4" ht="12.75">
      <c r="A212" s="200" t="s">
        <v>3</v>
      </c>
      <c r="B212" s="207">
        <f>SUM(B196:B211)</f>
        <v>2748</v>
      </c>
      <c r="C212" s="207">
        <f>SUM(C196:C211)</f>
        <v>209</v>
      </c>
      <c r="D212" s="207">
        <f>SUM(D196:D211)</f>
        <v>2715</v>
      </c>
    </row>
    <row r="213" spans="1:4" ht="12.75">
      <c r="A213" s="200"/>
      <c r="B213" s="140"/>
      <c r="C213" s="140"/>
      <c r="D213" s="109"/>
    </row>
    <row r="214" spans="2:3" ht="12.75">
      <c r="B214" s="7"/>
      <c r="C214" s="7"/>
    </row>
    <row r="215" ht="15.75">
      <c r="A215" s="208" t="s">
        <v>30</v>
      </c>
    </row>
    <row r="216" spans="2:5" ht="12.75">
      <c r="B216" s="22"/>
      <c r="C216" s="22"/>
      <c r="D216" s="22"/>
      <c r="E216" s="38"/>
    </row>
    <row r="217" ht="12.75">
      <c r="A217" s="103" t="s">
        <v>185</v>
      </c>
    </row>
    <row r="218" ht="12.75">
      <c r="A218" s="103"/>
    </row>
    <row r="219" spans="1:4" ht="12.75">
      <c r="A219" s="348" t="s">
        <v>186</v>
      </c>
      <c r="B219" s="349"/>
      <c r="C219" s="349"/>
      <c r="D219" s="360"/>
    </row>
    <row r="220" spans="2:4" ht="12.75">
      <c r="B220" s="44" t="s">
        <v>12</v>
      </c>
      <c r="C220" s="44" t="s">
        <v>13</v>
      </c>
      <c r="D220" s="44" t="s">
        <v>3</v>
      </c>
    </row>
    <row r="221" spans="1:4" ht="12.75">
      <c r="A221" s="129" t="s">
        <v>47</v>
      </c>
      <c r="C221">
        <v>1</v>
      </c>
      <c r="D221">
        <v>1</v>
      </c>
    </row>
    <row r="222" spans="1:4" ht="12.75">
      <c r="A222" s="129" t="s">
        <v>48</v>
      </c>
      <c r="B222">
        <v>1</v>
      </c>
      <c r="D222">
        <v>1</v>
      </c>
    </row>
    <row r="223" spans="1:4" ht="12.75">
      <c r="A223" s="129" t="s">
        <v>49</v>
      </c>
      <c r="B223" s="333" t="s">
        <v>277</v>
      </c>
      <c r="C223" s="355"/>
      <c r="D223" s="331"/>
    </row>
    <row r="224" spans="1:4" ht="12.75">
      <c r="A224" s="129" t="s">
        <v>50</v>
      </c>
      <c r="B224">
        <v>1</v>
      </c>
      <c r="C224">
        <v>2</v>
      </c>
      <c r="D224">
        <v>3</v>
      </c>
    </row>
    <row r="225" spans="1:4" ht="12.75">
      <c r="A225" s="129" t="s">
        <v>51</v>
      </c>
      <c r="C225">
        <v>3</v>
      </c>
      <c r="D225">
        <v>3</v>
      </c>
    </row>
    <row r="226" spans="1:4" ht="12.75">
      <c r="A226" s="129" t="s">
        <v>53</v>
      </c>
      <c r="C226">
        <v>1</v>
      </c>
      <c r="D226">
        <v>1</v>
      </c>
    </row>
    <row r="227" spans="1:4" ht="12.75">
      <c r="A227" s="129" t="s">
        <v>54</v>
      </c>
      <c r="C227">
        <v>1</v>
      </c>
      <c r="D227">
        <v>1</v>
      </c>
    </row>
    <row r="228" spans="1:4" ht="12.75">
      <c r="A228" s="129" t="s">
        <v>55</v>
      </c>
      <c r="B228">
        <v>1</v>
      </c>
      <c r="D228">
        <v>1</v>
      </c>
    </row>
    <row r="229" spans="1:4" ht="12.75">
      <c r="A229" s="129" t="s">
        <v>56</v>
      </c>
      <c r="C229">
        <v>1</v>
      </c>
      <c r="D229">
        <v>1</v>
      </c>
    </row>
    <row r="230" spans="1:4" ht="12.75">
      <c r="A230" s="129" t="s">
        <v>57</v>
      </c>
      <c r="B230" s="333" t="s">
        <v>277</v>
      </c>
      <c r="C230" s="355"/>
      <c r="D230" s="331"/>
    </row>
    <row r="231" spans="1:4" ht="12.75">
      <c r="A231" s="129" t="s">
        <v>58</v>
      </c>
      <c r="C231">
        <v>1</v>
      </c>
      <c r="D231">
        <v>1</v>
      </c>
    </row>
    <row r="232" spans="1:4" ht="12.75">
      <c r="A232" s="129" t="s">
        <v>59</v>
      </c>
      <c r="B232">
        <v>2</v>
      </c>
      <c r="C232">
        <v>1</v>
      </c>
      <c r="D232">
        <v>3</v>
      </c>
    </row>
    <row r="233" spans="1:4" ht="12.75">
      <c r="A233" s="129" t="s">
        <v>60</v>
      </c>
      <c r="B233">
        <v>2</v>
      </c>
      <c r="C233">
        <v>1</v>
      </c>
      <c r="D233">
        <v>3</v>
      </c>
    </row>
    <row r="234" spans="1:4" ht="12.75">
      <c r="A234" s="129" t="s">
        <v>61</v>
      </c>
      <c r="B234">
        <v>1</v>
      </c>
      <c r="C234">
        <v>3</v>
      </c>
      <c r="D234">
        <v>4</v>
      </c>
    </row>
    <row r="235" spans="1:4" ht="12.75">
      <c r="A235" s="129" t="s">
        <v>62</v>
      </c>
      <c r="C235">
        <v>1</v>
      </c>
      <c r="D235">
        <v>1</v>
      </c>
    </row>
    <row r="236" spans="1:4" ht="12.75">
      <c r="A236" s="129" t="s">
        <v>63</v>
      </c>
      <c r="C236">
        <v>1</v>
      </c>
      <c r="D236">
        <v>1</v>
      </c>
    </row>
    <row r="237" spans="1:4" ht="12.75">
      <c r="A237" s="104" t="s">
        <v>3</v>
      </c>
      <c r="B237" s="22">
        <f>SUM(B221:B236)</f>
        <v>8</v>
      </c>
      <c r="C237" s="22">
        <f>SUM(C221:C236)</f>
        <v>17</v>
      </c>
      <c r="D237" s="22">
        <f>SUM(D221:D236)</f>
        <v>25</v>
      </c>
    </row>
    <row r="238" spans="1:4" ht="12.75">
      <c r="A238" s="104" t="s">
        <v>4</v>
      </c>
      <c r="B238" s="24">
        <f>(B237/D237)</f>
        <v>0.32</v>
      </c>
      <c r="C238" s="24">
        <f>(C237/D237)</f>
        <v>0.68</v>
      </c>
      <c r="D238" s="24"/>
    </row>
    <row r="239" spans="2:5" ht="12.75">
      <c r="B239" s="22"/>
      <c r="C239" s="22"/>
      <c r="D239" s="22"/>
      <c r="E239" s="38"/>
    </row>
    <row r="240" ht="12.75">
      <c r="A240" s="103" t="s">
        <v>187</v>
      </c>
    </row>
    <row r="241" ht="12.75">
      <c r="A241" s="103"/>
    </row>
    <row r="242" spans="1:4" ht="12.75">
      <c r="A242" s="348" t="s">
        <v>188</v>
      </c>
      <c r="B242" s="349"/>
      <c r="C242" s="349"/>
      <c r="D242" s="364"/>
    </row>
    <row r="243" spans="2:4" ht="12.75">
      <c r="B243" s="44" t="s">
        <v>12</v>
      </c>
      <c r="C243" s="44" t="s">
        <v>13</v>
      </c>
      <c r="D243" s="44" t="s">
        <v>3</v>
      </c>
    </row>
    <row r="244" spans="1:4" ht="12.75">
      <c r="A244" s="129" t="s">
        <v>47</v>
      </c>
      <c r="C244">
        <v>1</v>
      </c>
      <c r="D244">
        <v>1</v>
      </c>
    </row>
    <row r="245" spans="1:4" ht="12.75">
      <c r="A245" s="129" t="s">
        <v>48</v>
      </c>
      <c r="C245">
        <v>1</v>
      </c>
      <c r="D245">
        <v>1</v>
      </c>
    </row>
    <row r="246" spans="1:4" ht="12.75">
      <c r="A246" s="129" t="s">
        <v>49</v>
      </c>
      <c r="B246" s="333" t="s">
        <v>277</v>
      </c>
      <c r="C246" s="355"/>
      <c r="D246" s="331"/>
    </row>
    <row r="247" spans="1:4" ht="12.75">
      <c r="A247" s="129" t="s">
        <v>50</v>
      </c>
      <c r="C247">
        <v>3</v>
      </c>
      <c r="D247">
        <v>3</v>
      </c>
    </row>
    <row r="248" spans="1:4" ht="12.75">
      <c r="A248" s="129" t="s">
        <v>51</v>
      </c>
      <c r="C248">
        <v>3</v>
      </c>
      <c r="D248">
        <v>3</v>
      </c>
    </row>
    <row r="249" spans="1:4" ht="12.75">
      <c r="A249" s="129" t="s">
        <v>53</v>
      </c>
      <c r="C249">
        <v>1</v>
      </c>
      <c r="D249">
        <v>1</v>
      </c>
    </row>
    <row r="250" spans="1:4" ht="12.75">
      <c r="A250" s="129" t="s">
        <v>54</v>
      </c>
      <c r="C250">
        <v>1</v>
      </c>
      <c r="D250">
        <v>1</v>
      </c>
    </row>
    <row r="251" spans="1:4" ht="12.75">
      <c r="A251" s="129" t="s">
        <v>55</v>
      </c>
      <c r="C251">
        <v>1</v>
      </c>
      <c r="D251">
        <v>1</v>
      </c>
    </row>
    <row r="252" spans="1:4" ht="12.75">
      <c r="A252" s="129" t="s">
        <v>56</v>
      </c>
      <c r="C252">
        <v>1</v>
      </c>
      <c r="D252">
        <v>1</v>
      </c>
    </row>
    <row r="253" spans="1:4" ht="12.75">
      <c r="A253" s="129" t="s">
        <v>57</v>
      </c>
      <c r="B253" s="333" t="s">
        <v>277</v>
      </c>
      <c r="C253" s="355"/>
      <c r="D253" s="331"/>
    </row>
    <row r="254" spans="1:4" ht="12.75">
      <c r="A254" s="129" t="s">
        <v>58</v>
      </c>
      <c r="C254">
        <v>1</v>
      </c>
      <c r="D254">
        <v>1</v>
      </c>
    </row>
    <row r="255" spans="1:4" ht="12.75">
      <c r="A255" s="129" t="s">
        <v>59</v>
      </c>
      <c r="B255">
        <v>1</v>
      </c>
      <c r="C255">
        <v>2</v>
      </c>
      <c r="D255">
        <v>3</v>
      </c>
    </row>
    <row r="256" spans="1:4" ht="12.75">
      <c r="A256" s="129" t="s">
        <v>60</v>
      </c>
      <c r="C256">
        <v>3</v>
      </c>
      <c r="D256">
        <v>3</v>
      </c>
    </row>
    <row r="257" spans="1:4" ht="12.75">
      <c r="A257" s="129" t="s">
        <v>61</v>
      </c>
      <c r="C257">
        <v>4</v>
      </c>
      <c r="D257">
        <v>4</v>
      </c>
    </row>
    <row r="258" spans="1:4" ht="12.75">
      <c r="A258" s="129" t="s">
        <v>62</v>
      </c>
      <c r="C258">
        <v>1</v>
      </c>
      <c r="D258">
        <v>1</v>
      </c>
    </row>
    <row r="259" spans="1:4" ht="12.75">
      <c r="A259" s="129" t="s">
        <v>63</v>
      </c>
      <c r="C259">
        <v>1</v>
      </c>
      <c r="D259">
        <v>1</v>
      </c>
    </row>
    <row r="260" spans="1:4" ht="12.75">
      <c r="A260" s="104" t="s">
        <v>3</v>
      </c>
      <c r="B260" s="22">
        <f>SUM(B244:B259)</f>
        <v>1</v>
      </c>
      <c r="C260" s="22">
        <f>SUM(C244:C259)</f>
        <v>24</v>
      </c>
      <c r="D260" s="22">
        <f>SUM(D244:D259)</f>
        <v>25</v>
      </c>
    </row>
    <row r="261" spans="1:4" ht="12.75">
      <c r="A261" s="104" t="s">
        <v>4</v>
      </c>
      <c r="B261" s="24">
        <f>1/25</f>
        <v>0.04</v>
      </c>
      <c r="C261" s="24">
        <f>24/25</f>
        <v>0.96</v>
      </c>
      <c r="D261" s="24"/>
    </row>
    <row r="263" ht="12.75">
      <c r="A263" s="103" t="s">
        <v>189</v>
      </c>
    </row>
    <row r="264" ht="12.75">
      <c r="A264" s="103"/>
    </row>
    <row r="265" spans="1:4" ht="12.75">
      <c r="A265" s="348" t="s">
        <v>190</v>
      </c>
      <c r="B265" s="349"/>
      <c r="C265" s="349"/>
      <c r="D265" s="360"/>
    </row>
    <row r="266" spans="2:4" ht="12.75">
      <c r="B266" s="44" t="s">
        <v>12</v>
      </c>
      <c r="C266" s="44" t="s">
        <v>13</v>
      </c>
      <c r="D266" s="44" t="s">
        <v>3</v>
      </c>
    </row>
    <row r="267" spans="1:4" ht="12.75">
      <c r="A267" s="129" t="s">
        <v>47</v>
      </c>
      <c r="B267">
        <v>1</v>
      </c>
      <c r="D267">
        <v>1</v>
      </c>
    </row>
    <row r="268" spans="1:4" ht="12.75">
      <c r="A268" s="129" t="s">
        <v>48</v>
      </c>
      <c r="B268">
        <v>1</v>
      </c>
      <c r="D268">
        <v>1</v>
      </c>
    </row>
    <row r="269" spans="1:4" ht="12.75">
      <c r="A269" s="129" t="s">
        <v>49</v>
      </c>
      <c r="B269" s="333" t="s">
        <v>277</v>
      </c>
      <c r="C269" s="355"/>
      <c r="D269" s="331"/>
    </row>
    <row r="270" spans="1:4" ht="12.75">
      <c r="A270" s="129" t="s">
        <v>50</v>
      </c>
      <c r="B270">
        <v>2</v>
      </c>
      <c r="C270">
        <v>1</v>
      </c>
      <c r="D270">
        <v>3</v>
      </c>
    </row>
    <row r="271" spans="1:4" ht="12.75">
      <c r="A271" s="129" t="s">
        <v>51</v>
      </c>
      <c r="B271">
        <v>3</v>
      </c>
      <c r="D271">
        <v>3</v>
      </c>
    </row>
    <row r="272" spans="1:4" ht="12.75">
      <c r="A272" s="129" t="s">
        <v>53</v>
      </c>
      <c r="B272">
        <v>1</v>
      </c>
      <c r="D272">
        <v>1</v>
      </c>
    </row>
    <row r="273" spans="1:4" ht="12.75">
      <c r="A273" s="129" t="s">
        <v>54</v>
      </c>
      <c r="B273">
        <v>1</v>
      </c>
      <c r="D273">
        <v>1</v>
      </c>
    </row>
    <row r="274" spans="1:4" ht="12.75">
      <c r="A274" s="129" t="s">
        <v>55</v>
      </c>
      <c r="C274">
        <v>1</v>
      </c>
      <c r="D274">
        <v>1</v>
      </c>
    </row>
    <row r="275" spans="1:4" ht="12.75">
      <c r="A275" s="129" t="s">
        <v>56</v>
      </c>
      <c r="B275">
        <v>1</v>
      </c>
      <c r="D275">
        <v>1</v>
      </c>
    </row>
    <row r="276" spans="1:4" ht="12.75">
      <c r="A276" s="129" t="s">
        <v>57</v>
      </c>
      <c r="B276" s="333" t="s">
        <v>277</v>
      </c>
      <c r="C276" s="355"/>
      <c r="D276" s="331"/>
    </row>
    <row r="277" spans="1:4" ht="12.75">
      <c r="A277" s="129" t="s">
        <v>58</v>
      </c>
      <c r="B277">
        <v>1</v>
      </c>
      <c r="D277">
        <v>1</v>
      </c>
    </row>
    <row r="278" spans="1:4" ht="12.75">
      <c r="A278" s="129" t="s">
        <v>59</v>
      </c>
      <c r="C278">
        <v>3</v>
      </c>
      <c r="D278">
        <v>3</v>
      </c>
    </row>
    <row r="279" spans="1:4" ht="12.75">
      <c r="A279" s="129" t="s">
        <v>60</v>
      </c>
      <c r="B279">
        <v>3</v>
      </c>
      <c r="D279">
        <v>3</v>
      </c>
    </row>
    <row r="280" spans="1:4" ht="12.75">
      <c r="A280" s="129" t="s">
        <v>61</v>
      </c>
      <c r="B280">
        <v>1</v>
      </c>
      <c r="C280">
        <v>3</v>
      </c>
      <c r="D280">
        <v>4</v>
      </c>
    </row>
    <row r="281" spans="1:4" ht="12.75">
      <c r="A281" s="129" t="s">
        <v>62</v>
      </c>
      <c r="B281">
        <v>1</v>
      </c>
      <c r="D281">
        <v>1</v>
      </c>
    </row>
    <row r="282" spans="1:4" ht="12.75">
      <c r="A282" s="129" t="s">
        <v>63</v>
      </c>
      <c r="B282">
        <v>1</v>
      </c>
      <c r="D282">
        <v>1</v>
      </c>
    </row>
    <row r="283" spans="1:4" ht="12.75">
      <c r="A283" s="104" t="s">
        <v>3</v>
      </c>
      <c r="B283" s="22">
        <f>SUM(B267:B282)</f>
        <v>17</v>
      </c>
      <c r="C283" s="22">
        <f>SUM(C267:C282)</f>
        <v>8</v>
      </c>
      <c r="D283" s="22">
        <f>SUM(D267:D282)</f>
        <v>25</v>
      </c>
    </row>
    <row r="284" spans="1:4" ht="12.75">
      <c r="A284" s="104" t="s">
        <v>4</v>
      </c>
      <c r="B284" s="24">
        <f>(B283/D283)</f>
        <v>0.68</v>
      </c>
      <c r="C284" s="24">
        <f>(C283/D283)</f>
        <v>0.32</v>
      </c>
      <c r="D284" s="24"/>
    </row>
    <row r="285" spans="1:4" ht="12.75">
      <c r="A285" s="104"/>
      <c r="B285" s="24"/>
      <c r="C285" s="24"/>
      <c r="D285" s="24"/>
    </row>
    <row r="287" ht="12.75">
      <c r="A287" s="103" t="s">
        <v>191</v>
      </c>
    </row>
    <row r="289" spans="1:5" ht="12.75">
      <c r="A289" s="348" t="s">
        <v>192</v>
      </c>
      <c r="B289" s="349"/>
      <c r="C289" s="349"/>
      <c r="D289" s="365"/>
      <c r="E289" s="364"/>
    </row>
    <row r="290" spans="1:5" ht="24">
      <c r="A290" t="s">
        <v>0</v>
      </c>
      <c r="B290" s="126" t="s">
        <v>179</v>
      </c>
      <c r="C290" s="126" t="s">
        <v>276</v>
      </c>
      <c r="D290" s="126" t="s">
        <v>265</v>
      </c>
      <c r="E290" s="209" t="s">
        <v>278</v>
      </c>
    </row>
    <row r="291" spans="1:5" ht="12.75">
      <c r="A291" s="129" t="s">
        <v>47</v>
      </c>
      <c r="C291">
        <v>1</v>
      </c>
      <c r="E291" s="22">
        <f aca="true" t="shared" si="4" ref="E291:E303">SUM(B291:D291)</f>
        <v>1</v>
      </c>
    </row>
    <row r="292" spans="1:5" ht="12.75">
      <c r="A292" s="129" t="s">
        <v>48</v>
      </c>
      <c r="C292">
        <v>1</v>
      </c>
      <c r="E292" s="22">
        <f t="shared" si="4"/>
        <v>1</v>
      </c>
    </row>
    <row r="293" spans="1:5" ht="12.75">
      <c r="A293" s="129" t="s">
        <v>49</v>
      </c>
      <c r="B293" s="333" t="s">
        <v>277</v>
      </c>
      <c r="C293" s="355"/>
      <c r="D293" s="355"/>
      <c r="E293" s="330"/>
    </row>
    <row r="294" spans="1:5" ht="12.75">
      <c r="A294" s="129" t="s">
        <v>50</v>
      </c>
      <c r="C294">
        <v>2</v>
      </c>
      <c r="D294">
        <v>1</v>
      </c>
      <c r="E294" s="22">
        <f t="shared" si="4"/>
        <v>3</v>
      </c>
    </row>
    <row r="295" spans="1:5" ht="12.75">
      <c r="A295" s="129" t="s">
        <v>51</v>
      </c>
      <c r="C295">
        <v>3</v>
      </c>
      <c r="D295">
        <v>1</v>
      </c>
      <c r="E295" s="22">
        <f t="shared" si="4"/>
        <v>4</v>
      </c>
    </row>
    <row r="296" spans="1:5" ht="12.75">
      <c r="A296" s="129" t="s">
        <v>52</v>
      </c>
      <c r="E296" s="22">
        <f t="shared" si="4"/>
        <v>0</v>
      </c>
    </row>
    <row r="297" spans="1:5" ht="12.75">
      <c r="A297" s="129" t="s">
        <v>53</v>
      </c>
      <c r="E297" s="22">
        <f t="shared" si="4"/>
        <v>0</v>
      </c>
    </row>
    <row r="298" spans="1:5" ht="12.75">
      <c r="A298" s="129" t="s">
        <v>54</v>
      </c>
      <c r="C298">
        <v>1</v>
      </c>
      <c r="E298" s="22">
        <f t="shared" si="4"/>
        <v>1</v>
      </c>
    </row>
    <row r="299" spans="1:5" ht="12.75">
      <c r="A299" s="129" t="s">
        <v>55</v>
      </c>
      <c r="D299">
        <v>1</v>
      </c>
      <c r="E299" s="22">
        <f t="shared" si="4"/>
        <v>1</v>
      </c>
    </row>
    <row r="300" spans="1:5" ht="12.75">
      <c r="A300" s="129" t="s">
        <v>56</v>
      </c>
      <c r="C300">
        <v>1</v>
      </c>
      <c r="E300" s="22">
        <f t="shared" si="4"/>
        <v>1</v>
      </c>
    </row>
    <row r="301" spans="1:5" ht="12.75">
      <c r="A301" s="129" t="s">
        <v>57</v>
      </c>
      <c r="B301" s="333" t="s">
        <v>277</v>
      </c>
      <c r="C301" s="355"/>
      <c r="D301" s="355"/>
      <c r="E301" s="330"/>
    </row>
    <row r="302" spans="1:5" ht="12.75">
      <c r="A302" s="129" t="s">
        <v>58</v>
      </c>
      <c r="C302">
        <v>1</v>
      </c>
      <c r="E302" s="22">
        <f t="shared" si="4"/>
        <v>1</v>
      </c>
    </row>
    <row r="303" spans="1:5" ht="12.75">
      <c r="A303" s="129" t="s">
        <v>59</v>
      </c>
      <c r="C303">
        <v>1</v>
      </c>
      <c r="D303">
        <v>2</v>
      </c>
      <c r="E303" s="22">
        <f t="shared" si="4"/>
        <v>3</v>
      </c>
    </row>
    <row r="304" spans="1:5" ht="12.75">
      <c r="A304" s="129" t="s">
        <v>60</v>
      </c>
      <c r="B304">
        <v>1</v>
      </c>
      <c r="C304">
        <v>1</v>
      </c>
      <c r="E304" s="22">
        <f>SUM(B304:D304)</f>
        <v>2</v>
      </c>
    </row>
    <row r="305" spans="1:5" ht="12.75">
      <c r="A305" s="129" t="s">
        <v>61</v>
      </c>
      <c r="C305">
        <v>2</v>
      </c>
      <c r="D305">
        <v>1</v>
      </c>
      <c r="E305" s="22">
        <f>SUM(B305:D305)</f>
        <v>3</v>
      </c>
    </row>
    <row r="306" spans="1:5" ht="12.75">
      <c r="A306" s="129" t="s">
        <v>62</v>
      </c>
      <c r="C306">
        <v>1</v>
      </c>
      <c r="E306" s="22">
        <f>SUM(B306:D306)</f>
        <v>1</v>
      </c>
    </row>
    <row r="307" spans="1:5" ht="12.75">
      <c r="A307" s="129" t="s">
        <v>63</v>
      </c>
      <c r="C307">
        <v>1</v>
      </c>
      <c r="E307" s="22">
        <f>SUM(B307:D307)</f>
        <v>1</v>
      </c>
    </row>
    <row r="308" spans="1:5" ht="12.75">
      <c r="A308" s="104" t="s">
        <v>3</v>
      </c>
      <c r="B308" s="22">
        <v>1</v>
      </c>
      <c r="C308" s="22">
        <f>SUM(C291:C307)</f>
        <v>16</v>
      </c>
      <c r="D308" s="22">
        <f>SUM(D291:D307)</f>
        <v>6</v>
      </c>
      <c r="E308" s="22">
        <f>SUM(B308:D308)</f>
        <v>23</v>
      </c>
    </row>
    <row r="309" spans="1:4" ht="12.75">
      <c r="A309" s="104" t="s">
        <v>4</v>
      </c>
      <c r="B309" s="24">
        <f>(B308/E308)</f>
        <v>0.043478260869565216</v>
      </c>
      <c r="C309" s="24">
        <f>(C308/E308)</f>
        <v>0.6956521739130435</v>
      </c>
      <c r="D309" s="24">
        <f>(D308/E308)</f>
        <v>0.2608695652173913</v>
      </c>
    </row>
    <row r="310" ht="15">
      <c r="A310" s="195" t="s">
        <v>280</v>
      </c>
    </row>
    <row r="311" ht="15">
      <c r="A311" s="195"/>
    </row>
    <row r="312" ht="15">
      <c r="A312" s="195"/>
    </row>
    <row r="313" ht="12.75">
      <c r="A313" s="103" t="s">
        <v>279</v>
      </c>
    </row>
    <row r="315" spans="1:6" ht="12.75">
      <c r="A315" s="104" t="s">
        <v>168</v>
      </c>
      <c r="B315" s="100"/>
      <c r="D315" s="6"/>
      <c r="E315" s="6"/>
      <c r="F315" s="6"/>
    </row>
    <row r="316" spans="1:7" ht="12.75">
      <c r="A316" t="s">
        <v>0</v>
      </c>
      <c r="B316" s="211" t="s">
        <v>1</v>
      </c>
      <c r="C316" s="47" t="s">
        <v>2</v>
      </c>
      <c r="D316" s="132" t="s">
        <v>3</v>
      </c>
      <c r="E316" s="342" t="s">
        <v>14</v>
      </c>
      <c r="F316" s="343"/>
      <c r="G316" s="5"/>
    </row>
    <row r="317" spans="1:7" ht="25.5" customHeight="1">
      <c r="A317" s="216" t="s">
        <v>47</v>
      </c>
      <c r="B317" s="74">
        <v>19</v>
      </c>
      <c r="C317" s="75">
        <v>39</v>
      </c>
      <c r="D317" s="132">
        <f>SUM(B317:C317)</f>
        <v>58</v>
      </c>
      <c r="E317" s="212">
        <v>6</v>
      </c>
      <c r="F317" s="213">
        <f>E317/D317</f>
        <v>0.10344827586206896</v>
      </c>
      <c r="G317" s="5"/>
    </row>
    <row r="318" spans="1:7" ht="12.75">
      <c r="A318" s="144" t="s">
        <v>48</v>
      </c>
      <c r="B318" s="31">
        <v>3</v>
      </c>
      <c r="C318" s="76">
        <v>9</v>
      </c>
      <c r="D318" s="132">
        <f aca="true" t="shared" si="5" ref="D318:D333">SUM(B318:C318)</f>
        <v>12</v>
      </c>
      <c r="E318" s="212">
        <v>3</v>
      </c>
      <c r="F318" s="213">
        <f aca="true" t="shared" si="6" ref="F318:F333">E318/D318</f>
        <v>0.25</v>
      </c>
      <c r="G318" s="5"/>
    </row>
    <row r="319" spans="1:7" ht="12.75">
      <c r="A319" s="144" t="s">
        <v>49</v>
      </c>
      <c r="B319" s="351" t="s">
        <v>277</v>
      </c>
      <c r="C319" s="352"/>
      <c r="D319" s="352"/>
      <c r="E319" s="353"/>
      <c r="F319" s="354"/>
      <c r="G319" s="5"/>
    </row>
    <row r="320" spans="1:7" ht="12.75">
      <c r="A320" s="144" t="s">
        <v>50</v>
      </c>
      <c r="B320" s="31">
        <v>19</v>
      </c>
      <c r="C320" s="76">
        <v>62</v>
      </c>
      <c r="D320" s="132">
        <f t="shared" si="5"/>
        <v>81</v>
      </c>
      <c r="E320" s="212">
        <v>11</v>
      </c>
      <c r="F320" s="213">
        <f t="shared" si="6"/>
        <v>0.13580246913580246</v>
      </c>
      <c r="G320" s="5"/>
    </row>
    <row r="321" spans="1:7" ht="12.75">
      <c r="A321" s="144" t="s">
        <v>51</v>
      </c>
      <c r="B321" s="31">
        <v>15</v>
      </c>
      <c r="C321" s="76">
        <v>24</v>
      </c>
      <c r="D321" s="132">
        <f t="shared" si="5"/>
        <v>39</v>
      </c>
      <c r="E321" s="212">
        <v>11</v>
      </c>
      <c r="F321" s="213">
        <f t="shared" si="6"/>
        <v>0.28205128205128205</v>
      </c>
      <c r="G321" s="5"/>
    </row>
    <row r="322" spans="1:7" ht="12.75">
      <c r="A322" s="144" t="s">
        <v>53</v>
      </c>
      <c r="B322" s="31">
        <v>6</v>
      </c>
      <c r="C322" s="76">
        <v>54</v>
      </c>
      <c r="D322" s="132">
        <f t="shared" si="5"/>
        <v>60</v>
      </c>
      <c r="E322" s="212">
        <v>4</v>
      </c>
      <c r="F322" s="213">
        <f t="shared" si="6"/>
        <v>0.06666666666666667</v>
      </c>
      <c r="G322" s="5"/>
    </row>
    <row r="323" spans="1:7" ht="12.75">
      <c r="A323" s="144" t="s">
        <v>54</v>
      </c>
      <c r="B323" s="31">
        <v>30</v>
      </c>
      <c r="C323" s="76">
        <v>52</v>
      </c>
      <c r="D323" s="132">
        <f t="shared" si="5"/>
        <v>82</v>
      </c>
      <c r="E323" s="212">
        <v>27</v>
      </c>
      <c r="F323" s="213">
        <f t="shared" si="6"/>
        <v>0.32926829268292684</v>
      </c>
      <c r="G323" s="5"/>
    </row>
    <row r="324" spans="1:7" ht="12.75">
      <c r="A324" s="144" t="s">
        <v>55</v>
      </c>
      <c r="B324" s="31">
        <v>3</v>
      </c>
      <c r="C324" s="76">
        <v>22</v>
      </c>
      <c r="D324" s="132">
        <f t="shared" si="5"/>
        <v>25</v>
      </c>
      <c r="E324" s="212">
        <v>5</v>
      </c>
      <c r="F324" s="213">
        <f t="shared" si="6"/>
        <v>0.2</v>
      </c>
      <c r="G324" s="5"/>
    </row>
    <row r="325" spans="1:7" ht="12.75">
      <c r="A325" s="144" t="s">
        <v>56</v>
      </c>
      <c r="B325" s="31">
        <v>16</v>
      </c>
      <c r="C325" s="76">
        <v>17</v>
      </c>
      <c r="D325" s="132">
        <f t="shared" si="5"/>
        <v>33</v>
      </c>
      <c r="E325" s="212">
        <v>9</v>
      </c>
      <c r="F325" s="213">
        <f t="shared" si="6"/>
        <v>0.2727272727272727</v>
      </c>
      <c r="G325" s="5"/>
    </row>
    <row r="326" spans="1:7" ht="12.75">
      <c r="A326" s="144" t="s">
        <v>57</v>
      </c>
      <c r="B326" s="351" t="s">
        <v>277</v>
      </c>
      <c r="C326" s="352"/>
      <c r="D326" s="352"/>
      <c r="E326" s="353"/>
      <c r="F326" s="354"/>
      <c r="G326" s="5"/>
    </row>
    <row r="327" spans="1:7" ht="12.75">
      <c r="A327" s="144" t="s">
        <v>58</v>
      </c>
      <c r="B327" s="31">
        <v>35</v>
      </c>
      <c r="C327" s="76">
        <v>45</v>
      </c>
      <c r="D327" s="132">
        <f t="shared" si="5"/>
        <v>80</v>
      </c>
      <c r="E327" s="212">
        <v>13</v>
      </c>
      <c r="F327" s="213">
        <f t="shared" si="6"/>
        <v>0.1625</v>
      </c>
      <c r="G327" s="5"/>
    </row>
    <row r="328" spans="1:7" ht="12.75">
      <c r="A328" s="144" t="s">
        <v>59</v>
      </c>
      <c r="B328" s="31">
        <v>29</v>
      </c>
      <c r="C328" s="76">
        <v>17</v>
      </c>
      <c r="D328" s="132">
        <f t="shared" si="5"/>
        <v>46</v>
      </c>
      <c r="E328" s="212">
        <v>17</v>
      </c>
      <c r="F328" s="213">
        <f t="shared" si="6"/>
        <v>0.3695652173913043</v>
      </c>
      <c r="G328" s="5"/>
    </row>
    <row r="329" spans="1:7" ht="12.75">
      <c r="A329" s="144" t="s">
        <v>60</v>
      </c>
      <c r="B329" s="31">
        <v>30</v>
      </c>
      <c r="C329" s="76">
        <v>132</v>
      </c>
      <c r="D329" s="132">
        <f t="shared" si="5"/>
        <v>162</v>
      </c>
      <c r="E329" s="212">
        <v>35</v>
      </c>
      <c r="F329" s="213">
        <f t="shared" si="6"/>
        <v>0.21604938271604937</v>
      </c>
      <c r="G329" s="5"/>
    </row>
    <row r="330" spans="1:7" ht="12.75">
      <c r="A330" s="144" t="s">
        <v>61</v>
      </c>
      <c r="B330" s="31">
        <v>63</v>
      </c>
      <c r="C330" s="76">
        <v>77</v>
      </c>
      <c r="D330" s="132">
        <f t="shared" si="5"/>
        <v>140</v>
      </c>
      <c r="E330" s="212">
        <v>30</v>
      </c>
      <c r="F330" s="213">
        <f t="shared" si="6"/>
        <v>0.21428571428571427</v>
      </c>
      <c r="G330" s="5"/>
    </row>
    <row r="331" spans="1:7" ht="12.75">
      <c r="A331" s="144" t="s">
        <v>62</v>
      </c>
      <c r="B331" s="31">
        <v>1</v>
      </c>
      <c r="C331" s="76"/>
      <c r="D331" s="132">
        <f t="shared" si="5"/>
        <v>1</v>
      </c>
      <c r="E331" s="212"/>
      <c r="F331" s="213"/>
      <c r="G331" s="5"/>
    </row>
    <row r="332" spans="1:7" ht="12.75">
      <c r="A332" s="144" t="s">
        <v>63</v>
      </c>
      <c r="B332" s="31">
        <v>25</v>
      </c>
      <c r="C332" s="76">
        <v>11</v>
      </c>
      <c r="D332" s="132">
        <f>SUM(B332:C332)</f>
        <v>36</v>
      </c>
      <c r="E332" s="212">
        <v>3</v>
      </c>
      <c r="F332" s="213">
        <f>E332/D332</f>
        <v>0.08333333333333333</v>
      </c>
      <c r="G332" s="5"/>
    </row>
    <row r="333" spans="1:7" ht="12.75">
      <c r="A333" s="145" t="s">
        <v>3</v>
      </c>
      <c r="B333" s="34">
        <v>294</v>
      </c>
      <c r="C333" s="210">
        <v>561</v>
      </c>
      <c r="D333" s="132">
        <f t="shared" si="5"/>
        <v>855</v>
      </c>
      <c r="E333" s="214">
        <v>174</v>
      </c>
      <c r="F333" s="215">
        <f t="shared" si="6"/>
        <v>0.20350877192982456</v>
      </c>
      <c r="G333" s="5"/>
    </row>
    <row r="334" spans="2:6" ht="12.75">
      <c r="B334" s="63">
        <f>(B333/D333)</f>
        <v>0.34385964912280703</v>
      </c>
      <c r="C334" s="78">
        <f>C333/D333</f>
        <v>0.656140350877193</v>
      </c>
      <c r="D334" s="77"/>
      <c r="E334" s="70"/>
      <c r="F334" s="7"/>
    </row>
    <row r="335" spans="2:4" ht="12.75">
      <c r="B335" s="63"/>
      <c r="C335" s="78"/>
      <c r="D335" s="77"/>
    </row>
    <row r="336" spans="1:2" ht="12.75">
      <c r="A336" s="104" t="s">
        <v>33</v>
      </c>
      <c r="B336" s="100"/>
    </row>
    <row r="337" spans="1:8" ht="39">
      <c r="A337" s="23" t="s">
        <v>0</v>
      </c>
      <c r="B337" s="45" t="s">
        <v>15</v>
      </c>
      <c r="C337" s="45" t="s">
        <v>16</v>
      </c>
      <c r="D337" s="45" t="s">
        <v>17</v>
      </c>
      <c r="E337" s="45" t="s">
        <v>21</v>
      </c>
      <c r="F337" s="45" t="s">
        <v>72</v>
      </c>
      <c r="G337" s="45" t="s">
        <v>11</v>
      </c>
      <c r="H337" s="45" t="s">
        <v>3</v>
      </c>
    </row>
    <row r="338" spans="1:8" ht="12.75">
      <c r="A338" s="196" t="s">
        <v>47</v>
      </c>
      <c r="E338">
        <v>2</v>
      </c>
      <c r="G338">
        <v>4</v>
      </c>
      <c r="H338">
        <f>SUM(B338:G338)</f>
        <v>6</v>
      </c>
    </row>
    <row r="339" spans="1:8" ht="12.75">
      <c r="A339" s="196" t="s">
        <v>48</v>
      </c>
      <c r="B339">
        <v>1</v>
      </c>
      <c r="E339">
        <v>11</v>
      </c>
      <c r="H339">
        <f aca="true" t="shared" si="7" ref="H339:H351">SUM(B339:G339)</f>
        <v>12</v>
      </c>
    </row>
    <row r="340" spans="1:8" ht="12.75">
      <c r="A340" s="196" t="s">
        <v>49</v>
      </c>
      <c r="B340" s="333" t="s">
        <v>277</v>
      </c>
      <c r="C340" s="355"/>
      <c r="D340" s="355"/>
      <c r="E340" s="356"/>
      <c r="F340" s="356"/>
      <c r="G340" s="356"/>
      <c r="H340" s="330"/>
    </row>
    <row r="341" spans="1:8" ht="12.75">
      <c r="A341" s="196" t="s">
        <v>50</v>
      </c>
      <c r="B341">
        <v>5</v>
      </c>
      <c r="D341">
        <v>3</v>
      </c>
      <c r="E341">
        <v>72</v>
      </c>
      <c r="F341">
        <v>2</v>
      </c>
      <c r="G341">
        <v>5</v>
      </c>
      <c r="H341">
        <f t="shared" si="7"/>
        <v>87</v>
      </c>
    </row>
    <row r="342" spans="1:8" ht="12.75">
      <c r="A342" s="196" t="s">
        <v>51</v>
      </c>
      <c r="B342">
        <v>1</v>
      </c>
      <c r="D342">
        <v>1</v>
      </c>
      <c r="E342">
        <v>8</v>
      </c>
      <c r="F342">
        <v>1</v>
      </c>
      <c r="H342">
        <f t="shared" si="7"/>
        <v>11</v>
      </c>
    </row>
    <row r="343" spans="1:8" ht="12.75">
      <c r="A343" s="196" t="s">
        <v>53</v>
      </c>
      <c r="D343">
        <v>0</v>
      </c>
      <c r="E343">
        <v>4</v>
      </c>
      <c r="H343">
        <f t="shared" si="7"/>
        <v>4</v>
      </c>
    </row>
    <row r="344" spans="1:8" ht="12.75">
      <c r="A344" s="196" t="s">
        <v>54</v>
      </c>
      <c r="B344">
        <v>2</v>
      </c>
      <c r="D344">
        <v>4</v>
      </c>
      <c r="E344">
        <v>11</v>
      </c>
      <c r="H344">
        <f t="shared" si="7"/>
        <v>17</v>
      </c>
    </row>
    <row r="345" spans="1:8" ht="12.75">
      <c r="A345" s="196" t="s">
        <v>55</v>
      </c>
      <c r="B345">
        <v>4</v>
      </c>
      <c r="D345">
        <v>0</v>
      </c>
      <c r="E345">
        <v>21</v>
      </c>
      <c r="H345">
        <f t="shared" si="7"/>
        <v>25</v>
      </c>
    </row>
    <row r="346" spans="1:8" ht="12.75">
      <c r="A346" s="196" t="s">
        <v>56</v>
      </c>
      <c r="B346">
        <v>3</v>
      </c>
      <c r="D346">
        <v>7</v>
      </c>
      <c r="E346">
        <v>32</v>
      </c>
      <c r="H346">
        <f t="shared" si="7"/>
        <v>42</v>
      </c>
    </row>
    <row r="347" spans="1:8" ht="12.75">
      <c r="A347" s="196" t="s">
        <v>57</v>
      </c>
      <c r="B347" s="333" t="s">
        <v>277</v>
      </c>
      <c r="C347" s="355"/>
      <c r="D347" s="355"/>
      <c r="E347" s="356"/>
      <c r="F347" s="356"/>
      <c r="G347" s="356"/>
      <c r="H347" s="330"/>
    </row>
    <row r="348" spans="1:8" ht="12.75">
      <c r="A348" s="196" t="s">
        <v>58</v>
      </c>
      <c r="D348">
        <v>1</v>
      </c>
      <c r="E348">
        <v>8</v>
      </c>
      <c r="F348">
        <v>3</v>
      </c>
      <c r="G348">
        <v>1</v>
      </c>
      <c r="H348">
        <f t="shared" si="7"/>
        <v>13</v>
      </c>
    </row>
    <row r="349" spans="1:8" ht="12.75">
      <c r="A349" s="196" t="s">
        <v>59</v>
      </c>
      <c r="B349">
        <v>8</v>
      </c>
      <c r="D349">
        <v>1</v>
      </c>
      <c r="E349">
        <v>26</v>
      </c>
      <c r="H349">
        <f t="shared" si="7"/>
        <v>35</v>
      </c>
    </row>
    <row r="350" spans="1:8" ht="12.75">
      <c r="A350" s="196" t="s">
        <v>60</v>
      </c>
      <c r="B350">
        <v>15</v>
      </c>
      <c r="C350">
        <v>5</v>
      </c>
      <c r="D350">
        <v>6</v>
      </c>
      <c r="E350">
        <v>153</v>
      </c>
      <c r="F350">
        <v>19</v>
      </c>
      <c r="G350">
        <v>1</v>
      </c>
      <c r="H350">
        <f t="shared" si="7"/>
        <v>199</v>
      </c>
    </row>
    <row r="351" spans="1:8" ht="12.75">
      <c r="A351" s="196" t="s">
        <v>61</v>
      </c>
      <c r="B351">
        <v>10</v>
      </c>
      <c r="D351">
        <v>9</v>
      </c>
      <c r="E351">
        <v>101</v>
      </c>
      <c r="F351">
        <v>3</v>
      </c>
      <c r="G351">
        <v>12</v>
      </c>
      <c r="H351">
        <f t="shared" si="7"/>
        <v>135</v>
      </c>
    </row>
    <row r="352" spans="1:8" ht="12.75">
      <c r="A352" s="196" t="s">
        <v>62</v>
      </c>
      <c r="E352">
        <v>1</v>
      </c>
      <c r="H352">
        <f>SUM(B352:G352)</f>
        <v>1</v>
      </c>
    </row>
    <row r="353" spans="1:8" ht="12.75">
      <c r="A353" s="196" t="s">
        <v>63</v>
      </c>
      <c r="B353">
        <v>3</v>
      </c>
      <c r="D353">
        <v>11</v>
      </c>
      <c r="E353">
        <v>29</v>
      </c>
      <c r="G353">
        <v>3</v>
      </c>
      <c r="H353">
        <f>SUM(B353:G353)</f>
        <v>46</v>
      </c>
    </row>
    <row r="354" spans="1:8" ht="12.75">
      <c r="A354" s="138" t="s">
        <v>3</v>
      </c>
      <c r="B354" s="22">
        <f aca="true" t="shared" si="8" ref="B354:H354">SUM(B338:B353)</f>
        <v>52</v>
      </c>
      <c r="C354" s="22">
        <f t="shared" si="8"/>
        <v>5</v>
      </c>
      <c r="D354" s="22">
        <f t="shared" si="8"/>
        <v>43</v>
      </c>
      <c r="E354" s="22">
        <f t="shared" si="8"/>
        <v>479</v>
      </c>
      <c r="F354" s="22">
        <f t="shared" si="8"/>
        <v>28</v>
      </c>
      <c r="G354" s="22">
        <f t="shared" si="8"/>
        <v>26</v>
      </c>
      <c r="H354" s="22">
        <f t="shared" si="8"/>
        <v>633</v>
      </c>
    </row>
    <row r="355" spans="1:7" ht="12.75">
      <c r="A355" s="138" t="s">
        <v>4</v>
      </c>
      <c r="B355" s="24">
        <f>B354/H354</f>
        <v>0.08214849921011058</v>
      </c>
      <c r="C355" s="24">
        <f>C354/H354</f>
        <v>0.007898894154818325</v>
      </c>
      <c r="D355" s="24">
        <f>D354/H354</f>
        <v>0.0679304897314376</v>
      </c>
      <c r="E355" s="24">
        <f>E354/H354</f>
        <v>0.7567140600315956</v>
      </c>
      <c r="F355" s="24">
        <f>F354/H354</f>
        <v>0.044233807266982623</v>
      </c>
      <c r="G355" s="24">
        <f>G354/H354</f>
        <v>0.04107424960505529</v>
      </c>
    </row>
    <row r="356" ht="12.75">
      <c r="F356" s="15"/>
    </row>
    <row r="358" ht="12.75">
      <c r="A358" s="103" t="s">
        <v>193</v>
      </c>
    </row>
    <row r="359" ht="12.75">
      <c r="A359" s="103"/>
    </row>
    <row r="360" spans="1:4" ht="12.75">
      <c r="A360" s="348" t="s">
        <v>194</v>
      </c>
      <c r="B360" s="349"/>
      <c r="C360" s="349"/>
      <c r="D360" s="350"/>
    </row>
    <row r="361" spans="2:5" s="22" customFormat="1" ht="12.75">
      <c r="B361" s="44" t="s">
        <v>12</v>
      </c>
      <c r="C361" s="44" t="s">
        <v>13</v>
      </c>
      <c r="D361" s="44" t="s">
        <v>3</v>
      </c>
      <c r="E361" s="43"/>
    </row>
    <row r="362" spans="1:4" ht="12.75">
      <c r="A362" s="196" t="s">
        <v>47</v>
      </c>
      <c r="C362">
        <v>1</v>
      </c>
      <c r="D362">
        <v>1</v>
      </c>
    </row>
    <row r="363" spans="1:4" ht="12.75">
      <c r="A363" s="196" t="s">
        <v>48</v>
      </c>
      <c r="B363">
        <v>1</v>
      </c>
      <c r="D363">
        <v>1</v>
      </c>
    </row>
    <row r="364" spans="1:8" ht="12.75">
      <c r="A364" s="196" t="s">
        <v>49</v>
      </c>
      <c r="B364" s="333" t="s">
        <v>277</v>
      </c>
      <c r="C364" s="334"/>
      <c r="D364" s="334"/>
      <c r="E364" s="12"/>
      <c r="F364" s="12"/>
      <c r="G364" s="12"/>
      <c r="H364" s="13"/>
    </row>
    <row r="365" spans="1:4" ht="12.75">
      <c r="A365" s="196" t="s">
        <v>49</v>
      </c>
      <c r="C365">
        <v>1</v>
      </c>
      <c r="D365">
        <v>1</v>
      </c>
    </row>
    <row r="366" spans="1:4" ht="12.75">
      <c r="A366" s="196" t="s">
        <v>50</v>
      </c>
      <c r="B366">
        <v>3</v>
      </c>
      <c r="C366">
        <v>2</v>
      </c>
      <c r="D366">
        <v>5</v>
      </c>
    </row>
    <row r="367" spans="1:4" ht="12.75">
      <c r="A367" s="196" t="s">
        <v>51</v>
      </c>
      <c r="B367">
        <v>1</v>
      </c>
      <c r="C367">
        <v>3</v>
      </c>
      <c r="D367">
        <v>4</v>
      </c>
    </row>
    <row r="368" spans="1:4" ht="12.75">
      <c r="A368" s="196" t="s">
        <v>53</v>
      </c>
      <c r="B368">
        <v>1</v>
      </c>
      <c r="C368">
        <v>0</v>
      </c>
      <c r="D368">
        <v>1</v>
      </c>
    </row>
    <row r="369" spans="1:4" ht="12.75">
      <c r="A369" s="196" t="s">
        <v>54</v>
      </c>
      <c r="C369">
        <v>1</v>
      </c>
      <c r="D369">
        <v>1</v>
      </c>
    </row>
    <row r="370" spans="1:4" ht="12.75">
      <c r="A370" s="196" t="s">
        <v>55</v>
      </c>
      <c r="B370">
        <v>1</v>
      </c>
      <c r="C370">
        <v>1</v>
      </c>
      <c r="D370">
        <v>2</v>
      </c>
    </row>
    <row r="371" spans="1:4" ht="12.75">
      <c r="A371" s="196" t="s">
        <v>56</v>
      </c>
      <c r="B371">
        <v>1</v>
      </c>
      <c r="D371">
        <v>1</v>
      </c>
    </row>
    <row r="372" spans="1:4" ht="12.75">
      <c r="A372" s="196" t="s">
        <v>57</v>
      </c>
      <c r="B372" s="333" t="s">
        <v>277</v>
      </c>
      <c r="C372" s="334"/>
      <c r="D372" s="334"/>
    </row>
    <row r="373" spans="1:4" ht="12.75">
      <c r="A373" s="196" t="s">
        <v>58</v>
      </c>
      <c r="B373">
        <v>1</v>
      </c>
      <c r="C373">
        <v>1</v>
      </c>
      <c r="D373">
        <v>2</v>
      </c>
    </row>
    <row r="374" spans="1:4" ht="12.75">
      <c r="A374" s="196" t="s">
        <v>59</v>
      </c>
      <c r="B374">
        <v>2</v>
      </c>
      <c r="C374">
        <v>2</v>
      </c>
      <c r="D374">
        <v>4</v>
      </c>
    </row>
    <row r="375" spans="1:4" ht="12.75">
      <c r="A375" s="196" t="s">
        <v>60</v>
      </c>
      <c r="B375">
        <v>3</v>
      </c>
      <c r="D375">
        <v>3</v>
      </c>
    </row>
    <row r="376" spans="1:4" ht="12.75">
      <c r="A376" s="196" t="s">
        <v>61</v>
      </c>
      <c r="B376">
        <v>1</v>
      </c>
      <c r="C376">
        <v>3</v>
      </c>
      <c r="D376">
        <v>4</v>
      </c>
    </row>
    <row r="377" spans="1:4" ht="12.75">
      <c r="A377" s="196" t="s">
        <v>62</v>
      </c>
      <c r="B377">
        <v>1</v>
      </c>
      <c r="D377">
        <v>1</v>
      </c>
    </row>
    <row r="378" spans="1:4" ht="12.75">
      <c r="A378" s="196" t="s">
        <v>63</v>
      </c>
      <c r="C378">
        <v>1</v>
      </c>
      <c r="D378">
        <v>1</v>
      </c>
    </row>
    <row r="379" spans="1:4" ht="12.75">
      <c r="A379" s="138" t="s">
        <v>3</v>
      </c>
      <c r="B379" s="22">
        <v>16</v>
      </c>
      <c r="C379" s="22">
        <v>16</v>
      </c>
      <c r="D379" s="22">
        <v>32</v>
      </c>
    </row>
    <row r="380" spans="1:4" ht="12.75">
      <c r="A380" s="138" t="s">
        <v>4</v>
      </c>
      <c r="B380" s="24">
        <f>16/32</f>
        <v>0.5</v>
      </c>
      <c r="C380" s="24">
        <f>16/32</f>
        <v>0.5</v>
      </c>
      <c r="D380" s="24"/>
    </row>
    <row r="381" spans="1:4" ht="12.75">
      <c r="A381" s="22"/>
      <c r="B381" s="24"/>
      <c r="C381" s="24"/>
      <c r="D381" s="24"/>
    </row>
    <row r="383" ht="12.75">
      <c r="A383" s="103" t="s">
        <v>195</v>
      </c>
    </row>
    <row r="385" spans="1:5" ht="12.75">
      <c r="A385" s="348" t="s">
        <v>184</v>
      </c>
      <c r="B385" s="349"/>
      <c r="C385" s="349"/>
      <c r="D385" s="349"/>
      <c r="E385" s="350"/>
    </row>
    <row r="386" spans="2:7" s="22" customFormat="1" ht="12.75">
      <c r="B386" s="44" t="s">
        <v>27</v>
      </c>
      <c r="C386" s="44" t="s">
        <v>28</v>
      </c>
      <c r="D386" s="44" t="s">
        <v>29</v>
      </c>
      <c r="E386" s="44" t="s">
        <v>3</v>
      </c>
      <c r="F386" s="44"/>
      <c r="G386" s="44"/>
    </row>
    <row r="387" spans="1:5" ht="12.75">
      <c r="A387" s="196" t="s">
        <v>48</v>
      </c>
      <c r="B387">
        <v>0</v>
      </c>
      <c r="C387">
        <v>1</v>
      </c>
      <c r="D387">
        <v>0</v>
      </c>
      <c r="E387" s="22">
        <f>SUM(B387:D387)</f>
        <v>1</v>
      </c>
    </row>
    <row r="388" spans="1:5" ht="12.75">
      <c r="A388" s="196" t="s">
        <v>50</v>
      </c>
      <c r="B388">
        <v>1</v>
      </c>
      <c r="C388">
        <v>1</v>
      </c>
      <c r="D388">
        <v>0</v>
      </c>
      <c r="E388" s="22">
        <f aca="true" t="shared" si="9" ref="E388:E397">SUM(B388:D388)</f>
        <v>2</v>
      </c>
    </row>
    <row r="389" spans="1:5" ht="12.75">
      <c r="A389" s="196" t="s">
        <v>51</v>
      </c>
      <c r="B389">
        <v>1</v>
      </c>
      <c r="C389">
        <v>0</v>
      </c>
      <c r="D389">
        <v>0</v>
      </c>
      <c r="E389" s="22">
        <f t="shared" si="9"/>
        <v>1</v>
      </c>
    </row>
    <row r="390" spans="1:5" ht="12.75">
      <c r="A390" s="196" t="s">
        <v>53</v>
      </c>
      <c r="B390">
        <v>1</v>
      </c>
      <c r="C390">
        <v>0</v>
      </c>
      <c r="D390">
        <v>0</v>
      </c>
      <c r="E390" s="22">
        <f t="shared" si="9"/>
        <v>1</v>
      </c>
    </row>
    <row r="391" spans="1:5" ht="12.75">
      <c r="A391" s="196" t="s">
        <v>55</v>
      </c>
      <c r="B391">
        <v>0</v>
      </c>
      <c r="C391">
        <v>0</v>
      </c>
      <c r="D391">
        <v>1</v>
      </c>
      <c r="E391" s="22">
        <f t="shared" si="9"/>
        <v>1</v>
      </c>
    </row>
    <row r="392" spans="1:5" ht="12.75">
      <c r="A392" s="196" t="s">
        <v>56</v>
      </c>
      <c r="B392">
        <v>0</v>
      </c>
      <c r="C392">
        <v>1</v>
      </c>
      <c r="D392">
        <v>0</v>
      </c>
      <c r="E392" s="22">
        <f t="shared" si="9"/>
        <v>1</v>
      </c>
    </row>
    <row r="393" spans="1:5" ht="12.75">
      <c r="A393" s="196" t="s">
        <v>58</v>
      </c>
      <c r="B393">
        <v>1</v>
      </c>
      <c r="C393">
        <v>0</v>
      </c>
      <c r="D393">
        <v>0</v>
      </c>
      <c r="E393" s="22">
        <f t="shared" si="9"/>
        <v>1</v>
      </c>
    </row>
    <row r="394" spans="1:5" ht="12.75">
      <c r="A394" s="196" t="s">
        <v>59</v>
      </c>
      <c r="B394">
        <v>1</v>
      </c>
      <c r="C394">
        <v>1</v>
      </c>
      <c r="D394">
        <v>0</v>
      </c>
      <c r="E394" s="22">
        <f t="shared" si="9"/>
        <v>2</v>
      </c>
    </row>
    <row r="395" spans="1:5" ht="12.75">
      <c r="A395" s="196" t="s">
        <v>60</v>
      </c>
      <c r="B395">
        <v>0</v>
      </c>
      <c r="C395">
        <v>2</v>
      </c>
      <c r="D395">
        <v>0</v>
      </c>
      <c r="E395" s="22">
        <f t="shared" si="9"/>
        <v>2</v>
      </c>
    </row>
    <row r="396" spans="1:5" ht="12.75">
      <c r="A396" s="196" t="s">
        <v>61</v>
      </c>
      <c r="B396">
        <v>1</v>
      </c>
      <c r="C396">
        <v>0</v>
      </c>
      <c r="D396">
        <v>0</v>
      </c>
      <c r="E396" s="22">
        <f t="shared" si="9"/>
        <v>1</v>
      </c>
    </row>
    <row r="397" spans="1:5" ht="12.75">
      <c r="A397" s="196" t="s">
        <v>62</v>
      </c>
      <c r="B397">
        <v>1</v>
      </c>
      <c r="C397">
        <v>0</v>
      </c>
      <c r="D397">
        <v>0</v>
      </c>
      <c r="E397" s="22">
        <f t="shared" si="9"/>
        <v>1</v>
      </c>
    </row>
    <row r="398" spans="1:5" ht="12.75">
      <c r="A398" s="138" t="s">
        <v>3</v>
      </c>
      <c r="B398" s="22">
        <f>SUM(B387:B397)</f>
        <v>7</v>
      </c>
      <c r="C398" s="22">
        <f>SUM(C387:C397)</f>
        <v>6</v>
      </c>
      <c r="D398" s="22">
        <f>SUM(D387:D397)</f>
        <v>1</v>
      </c>
      <c r="E398" s="22">
        <f>SUM(E387:E397)</f>
        <v>14</v>
      </c>
    </row>
    <row r="399" spans="1:5" ht="12.75">
      <c r="A399" s="138" t="s">
        <v>4</v>
      </c>
      <c r="B399" s="24">
        <f>B398/E398</f>
        <v>0.5</v>
      </c>
      <c r="C399" s="24">
        <f>C398/E398</f>
        <v>0.42857142857142855</v>
      </c>
      <c r="D399" s="24">
        <f>D398/E398</f>
        <v>0.07142857142857142</v>
      </c>
      <c r="E399" s="22"/>
    </row>
    <row r="400" spans="1:5" ht="12.75">
      <c r="A400" s="138"/>
      <c r="B400" s="22"/>
      <c r="C400" s="22"/>
      <c r="D400" s="22"/>
      <c r="E400" s="22"/>
    </row>
    <row r="401" spans="1:5" ht="12.75">
      <c r="A401" s="138"/>
      <c r="B401" s="22"/>
      <c r="C401" s="22"/>
      <c r="D401" s="22"/>
      <c r="E401" s="22"/>
    </row>
    <row r="403" spans="1:5" ht="12.75">
      <c r="A403" s="103" t="s">
        <v>281</v>
      </c>
      <c r="C403" s="6"/>
      <c r="D403" s="6"/>
      <c r="E403" s="6"/>
    </row>
    <row r="404" spans="1:5" ht="12.75">
      <c r="A404" s="361"/>
      <c r="B404" s="362"/>
      <c r="C404" s="362"/>
      <c r="D404" s="362"/>
      <c r="E404" s="363"/>
    </row>
    <row r="405" spans="1:4" ht="26.25">
      <c r="A405" s="47" t="s">
        <v>0</v>
      </c>
      <c r="B405" s="201" t="s">
        <v>201</v>
      </c>
      <c r="C405" s="217" t="s">
        <v>204</v>
      </c>
      <c r="D405" s="48" t="s">
        <v>203</v>
      </c>
    </row>
    <row r="406" spans="1:4" ht="12.75">
      <c r="A406" s="221" t="s">
        <v>47</v>
      </c>
      <c r="B406" s="203">
        <v>2</v>
      </c>
      <c r="C406" s="218">
        <v>8</v>
      </c>
      <c r="D406" s="5">
        <v>12</v>
      </c>
    </row>
    <row r="407" spans="1:4" ht="12.75">
      <c r="A407" s="221" t="s">
        <v>48</v>
      </c>
      <c r="B407" s="203">
        <v>3</v>
      </c>
      <c r="C407" s="218">
        <v>1</v>
      </c>
      <c r="D407" s="5">
        <v>1</v>
      </c>
    </row>
    <row r="408" spans="1:4" ht="12.75">
      <c r="A408" s="221" t="s">
        <v>63</v>
      </c>
      <c r="B408" s="203">
        <v>9</v>
      </c>
      <c r="C408" s="218">
        <v>0</v>
      </c>
      <c r="D408" s="5">
        <v>9</v>
      </c>
    </row>
    <row r="409" spans="1:4" ht="12.75">
      <c r="A409" s="221" t="s">
        <v>50</v>
      </c>
      <c r="B409" s="203">
        <v>9</v>
      </c>
      <c r="C409" s="218">
        <v>2</v>
      </c>
      <c r="D409" s="5">
        <v>11</v>
      </c>
    </row>
    <row r="410" spans="1:4" ht="12.75">
      <c r="A410" s="221" t="s">
        <v>51</v>
      </c>
      <c r="B410" s="203">
        <v>12</v>
      </c>
      <c r="C410" s="218">
        <v>0</v>
      </c>
      <c r="D410" s="5">
        <v>12</v>
      </c>
    </row>
    <row r="411" spans="1:4" ht="12.75">
      <c r="A411" s="221" t="s">
        <v>53</v>
      </c>
      <c r="B411" s="203">
        <v>7</v>
      </c>
      <c r="C411" s="218">
        <v>10</v>
      </c>
      <c r="D411" s="5">
        <v>10</v>
      </c>
    </row>
    <row r="412" spans="1:4" ht="12.75">
      <c r="A412" s="221" t="s">
        <v>54</v>
      </c>
      <c r="B412" s="203">
        <v>13</v>
      </c>
      <c r="C412" s="218">
        <v>3</v>
      </c>
      <c r="D412" s="5">
        <v>12</v>
      </c>
    </row>
    <row r="413" spans="1:4" ht="12.75">
      <c r="A413" s="221" t="s">
        <v>55</v>
      </c>
      <c r="B413" s="203">
        <v>1</v>
      </c>
      <c r="C413" s="218">
        <v>1</v>
      </c>
      <c r="D413" s="5">
        <v>0</v>
      </c>
    </row>
    <row r="414" spans="1:4" ht="12.75">
      <c r="A414" s="221" t="s">
        <v>56</v>
      </c>
      <c r="B414" s="203">
        <v>2</v>
      </c>
      <c r="C414" s="218">
        <v>0</v>
      </c>
      <c r="D414" s="5">
        <v>6</v>
      </c>
    </row>
    <row r="415" spans="1:4" ht="12.75">
      <c r="A415" s="221" t="s">
        <v>59</v>
      </c>
      <c r="B415" s="203">
        <v>7</v>
      </c>
      <c r="C415" s="218">
        <v>0</v>
      </c>
      <c r="D415" s="5">
        <v>10</v>
      </c>
    </row>
    <row r="416" spans="1:4" ht="12.75">
      <c r="A416" s="221" t="s">
        <v>60</v>
      </c>
      <c r="B416" s="203">
        <v>5</v>
      </c>
      <c r="C416" s="218">
        <v>3</v>
      </c>
      <c r="D416" s="5">
        <v>28</v>
      </c>
    </row>
    <row r="417" spans="1:4" ht="12.75">
      <c r="A417" s="221" t="s">
        <v>61</v>
      </c>
      <c r="B417" s="203">
        <v>19</v>
      </c>
      <c r="C417" s="218">
        <v>0</v>
      </c>
      <c r="D417" s="5">
        <v>13</v>
      </c>
    </row>
    <row r="418" spans="1:4" ht="12.75">
      <c r="A418" s="221" t="s">
        <v>62</v>
      </c>
      <c r="B418" s="203">
        <v>0</v>
      </c>
      <c r="C418" s="218">
        <v>0</v>
      </c>
      <c r="D418" s="198">
        <v>0</v>
      </c>
    </row>
    <row r="419" spans="1:5" ht="12.75">
      <c r="A419" s="138" t="s">
        <v>3</v>
      </c>
      <c r="B419" s="219">
        <f>SUM(B406:B418)</f>
        <v>89</v>
      </c>
      <c r="C419" s="219">
        <f>SUM(C406:C418)</f>
        <v>28</v>
      </c>
      <c r="D419" s="34">
        <f>SUM(D406:D418)</f>
        <v>124</v>
      </c>
      <c r="E419" s="5"/>
    </row>
    <row r="420" spans="1:4" ht="12.75">
      <c r="A420" s="22"/>
      <c r="B420" s="34"/>
      <c r="C420" s="220"/>
      <c r="D420" s="70"/>
    </row>
    <row r="421" spans="2:5" ht="12.75">
      <c r="B421" s="20"/>
      <c r="C421" s="31"/>
      <c r="D421" s="5"/>
      <c r="E421" s="97"/>
    </row>
    <row r="422" spans="2:5" ht="12.75">
      <c r="B422" s="20"/>
      <c r="C422" s="31"/>
      <c r="D422" s="5"/>
      <c r="E422" s="24"/>
    </row>
    <row r="423" spans="2:5" ht="12.75">
      <c r="B423" s="20"/>
      <c r="C423" s="31"/>
      <c r="D423" s="5"/>
      <c r="E423" s="24"/>
    </row>
    <row r="424" spans="1:4" ht="12.75">
      <c r="A424" s="24"/>
      <c r="B424" s="62"/>
      <c r="C424" s="31"/>
      <c r="D424" s="5"/>
    </row>
    <row r="425" ht="12.75">
      <c r="C425" s="7"/>
    </row>
  </sheetData>
  <mergeCells count="26">
    <mergeCell ref="A385:E385"/>
    <mergeCell ref="A404:E404"/>
    <mergeCell ref="A219:D219"/>
    <mergeCell ref="A242:D242"/>
    <mergeCell ref="A265:D265"/>
    <mergeCell ref="A289:E289"/>
    <mergeCell ref="B223:D223"/>
    <mergeCell ref="B230:D230"/>
    <mergeCell ref="B246:D246"/>
    <mergeCell ref="B253:D253"/>
    <mergeCell ref="A78:E78"/>
    <mergeCell ref="E105:F105"/>
    <mergeCell ref="A148:E148"/>
    <mergeCell ref="A171:F171"/>
    <mergeCell ref="B269:D269"/>
    <mergeCell ref="B276:D276"/>
    <mergeCell ref="E316:F316"/>
    <mergeCell ref="B319:F319"/>
    <mergeCell ref="B301:E301"/>
    <mergeCell ref="B293:E293"/>
    <mergeCell ref="A360:D360"/>
    <mergeCell ref="B364:D364"/>
    <mergeCell ref="B372:D372"/>
    <mergeCell ref="B326:F326"/>
    <mergeCell ref="B340:H340"/>
    <mergeCell ref="B347:H347"/>
  </mergeCells>
  <printOptions horizontalCentered="1" verticalCentered="1"/>
  <pageMargins left="0.75" right="0.75" top="0.75" bottom="0.75" header="0.5" footer="0.5"/>
  <pageSetup horizontalDpi="600" verticalDpi="600" orientation="landscape" scale="78" r:id="rId1"/>
  <headerFooter alignWithMargins="0">
    <oddHeader>&amp;L&amp;"Arial Black,Regular"2001 Survey Results</oddHeader>
    <oddFooter>&amp;C&amp;"Arial Black,Regular"&amp;D&amp;R&amp;"Arial Black,Regular"&amp;P of &amp;N/Graduate</oddFooter>
  </headerFooter>
  <rowBreaks count="8" manualBreakCount="8">
    <brk id="51" max="255" man="1"/>
    <brk id="101" max="255" man="1"/>
    <brk id="145" max="255" man="1"/>
    <brk id="192" max="255" man="1"/>
    <brk id="239" max="255" man="1"/>
    <brk id="286" max="255" man="1"/>
    <brk id="335" max="255" man="1"/>
    <brk id="382" max="255" man="1"/>
  </rowBreaks>
  <ignoredErrors>
    <ignoredError sqref="D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A1" sqref="A1:D69"/>
    </sheetView>
  </sheetViews>
  <sheetFormatPr defaultColWidth="9.140625" defaultRowHeight="12.75"/>
  <cols>
    <col min="1" max="1" width="20.8515625" style="0" customWidth="1"/>
    <col min="2" max="2" width="9.57421875" style="0" customWidth="1"/>
    <col min="3" max="3" width="9.28125" style="0" customWidth="1"/>
  </cols>
  <sheetData>
    <row r="1" ht="17.25">
      <c r="A1" s="230" t="s">
        <v>282</v>
      </c>
    </row>
    <row r="2" spans="1:4" ht="12.75">
      <c r="A2" s="6"/>
      <c r="B2" s="6"/>
      <c r="C2" s="6"/>
      <c r="D2" s="6"/>
    </row>
    <row r="3" spans="1:5" ht="12.75">
      <c r="A3" s="105" t="s">
        <v>196</v>
      </c>
      <c r="B3" s="33"/>
      <c r="C3" s="33"/>
      <c r="D3" s="34"/>
      <c r="E3" s="5"/>
    </row>
    <row r="4" spans="1:5" ht="12.75">
      <c r="A4" s="102"/>
      <c r="B4" s="33"/>
      <c r="C4" s="33"/>
      <c r="D4" s="34"/>
      <c r="E4" s="5"/>
    </row>
    <row r="5" spans="1:4" ht="12.75">
      <c r="A5" s="8" t="s">
        <v>0</v>
      </c>
      <c r="B5" s="222" t="s">
        <v>1</v>
      </c>
      <c r="C5" s="223" t="s">
        <v>2</v>
      </c>
      <c r="D5" s="224" t="s">
        <v>3</v>
      </c>
    </row>
    <row r="6" spans="1:4" ht="12.75">
      <c r="A6" s="225" t="s">
        <v>47</v>
      </c>
      <c r="B6" s="82">
        <v>305</v>
      </c>
      <c r="C6" s="83">
        <v>94</v>
      </c>
      <c r="D6" s="19">
        <f>SUM(B6:C6)</f>
        <v>399</v>
      </c>
    </row>
    <row r="7" spans="1:4" ht="12.75">
      <c r="A7" s="225" t="s">
        <v>48</v>
      </c>
      <c r="B7" s="82">
        <v>169</v>
      </c>
      <c r="C7" s="83">
        <v>33</v>
      </c>
      <c r="D7" s="19">
        <f aca="true" t="shared" si="0" ref="D7:D21">SUM(B7:C7)</f>
        <v>202</v>
      </c>
    </row>
    <row r="8" spans="1:4" ht="12.75">
      <c r="A8" s="225" t="s">
        <v>49</v>
      </c>
      <c r="B8" s="82">
        <v>45</v>
      </c>
      <c r="C8" s="83">
        <v>10</v>
      </c>
      <c r="D8" s="19">
        <f t="shared" si="0"/>
        <v>55</v>
      </c>
    </row>
    <row r="9" spans="1:4" ht="12.75">
      <c r="A9" s="225" t="s">
        <v>50</v>
      </c>
      <c r="B9" s="82">
        <v>408</v>
      </c>
      <c r="C9" s="83">
        <v>271</v>
      </c>
      <c r="D9" s="19">
        <f t="shared" si="0"/>
        <v>679</v>
      </c>
    </row>
    <row r="10" spans="1:4" ht="12.75">
      <c r="A10" s="225" t="s">
        <v>51</v>
      </c>
      <c r="B10" s="82">
        <v>332</v>
      </c>
      <c r="C10" s="83">
        <v>137</v>
      </c>
      <c r="D10" s="19">
        <f t="shared" si="0"/>
        <v>469</v>
      </c>
    </row>
    <row r="11" spans="1:4" ht="12.75">
      <c r="A11" s="225" t="s">
        <v>52</v>
      </c>
      <c r="B11" s="82">
        <v>122</v>
      </c>
      <c r="C11" s="83">
        <v>27</v>
      </c>
      <c r="D11" s="19">
        <f t="shared" si="0"/>
        <v>149</v>
      </c>
    </row>
    <row r="12" spans="1:4" ht="12.75">
      <c r="A12" s="225" t="s">
        <v>53</v>
      </c>
      <c r="B12" s="82">
        <v>241</v>
      </c>
      <c r="C12" s="83">
        <v>39</v>
      </c>
      <c r="D12" s="19">
        <f t="shared" si="0"/>
        <v>280</v>
      </c>
    </row>
    <row r="13" spans="1:4" ht="12.75">
      <c r="A13" s="225" t="s">
        <v>54</v>
      </c>
      <c r="B13" s="82">
        <v>149</v>
      </c>
      <c r="C13" s="83">
        <v>64</v>
      </c>
      <c r="D13" s="19">
        <f t="shared" si="0"/>
        <v>213</v>
      </c>
    </row>
    <row r="14" spans="1:4" ht="12.75">
      <c r="A14" s="225" t="s">
        <v>55</v>
      </c>
      <c r="B14" s="82">
        <v>275</v>
      </c>
      <c r="C14" s="83">
        <v>48</v>
      </c>
      <c r="D14" s="19">
        <f t="shared" si="0"/>
        <v>323</v>
      </c>
    </row>
    <row r="15" spans="1:4" ht="12.75">
      <c r="A15" s="225" t="s">
        <v>56</v>
      </c>
      <c r="B15" s="82">
        <v>406</v>
      </c>
      <c r="C15" s="83">
        <v>204</v>
      </c>
      <c r="D15" s="19">
        <f t="shared" si="0"/>
        <v>610</v>
      </c>
    </row>
    <row r="16" spans="1:4" ht="12.75">
      <c r="A16" s="225" t="s">
        <v>57</v>
      </c>
      <c r="B16" s="82">
        <v>102</v>
      </c>
      <c r="C16" s="83">
        <v>43.75</v>
      </c>
      <c r="D16" s="19">
        <f t="shared" si="0"/>
        <v>145.75</v>
      </c>
    </row>
    <row r="17" spans="1:4" ht="12.75">
      <c r="A17" s="225" t="s">
        <v>58</v>
      </c>
      <c r="B17" s="82">
        <v>170</v>
      </c>
      <c r="C17" s="83">
        <v>60</v>
      </c>
      <c r="D17" s="19">
        <f t="shared" si="0"/>
        <v>230</v>
      </c>
    </row>
    <row r="18" spans="1:4" ht="12.75">
      <c r="A18" s="225" t="s">
        <v>59</v>
      </c>
      <c r="B18" s="82">
        <v>397</v>
      </c>
      <c r="C18" s="83">
        <v>160</v>
      </c>
      <c r="D18" s="19">
        <f t="shared" si="0"/>
        <v>557</v>
      </c>
    </row>
    <row r="19" spans="1:4" ht="12.75">
      <c r="A19" s="225" t="s">
        <v>60</v>
      </c>
      <c r="B19" s="82">
        <v>824</v>
      </c>
      <c r="C19" s="83">
        <v>236</v>
      </c>
      <c r="D19" s="19">
        <f t="shared" si="0"/>
        <v>1060</v>
      </c>
    </row>
    <row r="20" spans="1:4" ht="12.75">
      <c r="A20" s="225" t="s">
        <v>61</v>
      </c>
      <c r="B20" s="82">
        <v>254</v>
      </c>
      <c r="C20" s="83">
        <v>181</v>
      </c>
      <c r="D20" s="19">
        <f t="shared" si="0"/>
        <v>435</v>
      </c>
    </row>
    <row r="21" spans="1:4" ht="12.75">
      <c r="A21" s="226" t="s">
        <v>62</v>
      </c>
      <c r="B21" s="83">
        <v>168</v>
      </c>
      <c r="C21" s="83">
        <v>33</v>
      </c>
      <c r="D21" s="19">
        <f t="shared" si="0"/>
        <v>201</v>
      </c>
    </row>
    <row r="22" spans="1:4" ht="12.75">
      <c r="A22" s="228" t="s">
        <v>63</v>
      </c>
      <c r="B22" s="82">
        <v>44</v>
      </c>
      <c r="C22" s="83">
        <v>16</v>
      </c>
      <c r="D22" s="19">
        <f>SUM(B22:C22)</f>
        <v>60</v>
      </c>
    </row>
    <row r="23" spans="1:4" ht="12.75">
      <c r="A23" s="194" t="s">
        <v>3</v>
      </c>
      <c r="B23" s="140">
        <f>SUM(B6:B22)</f>
        <v>4411</v>
      </c>
      <c r="C23" s="140">
        <f>SUM(C6:C22)</f>
        <v>1656.75</v>
      </c>
      <c r="D23" s="229">
        <f>SUM(D6:D22)</f>
        <v>6067.75</v>
      </c>
    </row>
    <row r="24" spans="1:3" ht="12.75">
      <c r="A24" s="227" t="s">
        <v>4</v>
      </c>
      <c r="B24" s="70">
        <f>B23/D23</f>
        <v>0.7269580981418153</v>
      </c>
      <c r="C24" s="70">
        <f>C23/D23</f>
        <v>0.27304190185818467</v>
      </c>
    </row>
    <row r="25" spans="1:3" ht="12.75">
      <c r="A25" s="7"/>
      <c r="B25" s="70"/>
      <c r="C25" s="70"/>
    </row>
    <row r="26" spans="1:6" ht="12.75">
      <c r="A26" s="113" t="s">
        <v>197</v>
      </c>
      <c r="B26" s="168"/>
      <c r="C26" s="168"/>
      <c r="D26" s="169"/>
      <c r="E26" s="169"/>
      <c r="F26" s="170"/>
    </row>
    <row r="27" spans="1:6" ht="12.75">
      <c r="A27" s="113"/>
      <c r="B27" s="168"/>
      <c r="C27" s="168"/>
      <c r="D27" s="169"/>
      <c r="E27" s="169"/>
      <c r="F27" s="169"/>
    </row>
    <row r="28" spans="1:4" ht="12.75">
      <c r="A28" t="s">
        <v>0</v>
      </c>
      <c r="B28" s="22" t="s">
        <v>1</v>
      </c>
      <c r="C28" s="22" t="s">
        <v>2</v>
      </c>
      <c r="D28" s="28" t="s">
        <v>3</v>
      </c>
    </row>
    <row r="29" spans="1:4" ht="12.75">
      <c r="A29" s="129" t="s">
        <v>47</v>
      </c>
      <c r="B29" s="15">
        <v>28</v>
      </c>
      <c r="C29" s="37">
        <v>0</v>
      </c>
      <c r="D29" s="19">
        <f>SUM(B29:C29)</f>
        <v>28</v>
      </c>
    </row>
    <row r="30" spans="1:4" ht="12.75">
      <c r="A30" s="129" t="s">
        <v>48</v>
      </c>
      <c r="B30" s="15">
        <v>5</v>
      </c>
      <c r="C30" s="37">
        <v>1</v>
      </c>
      <c r="D30" s="19">
        <f aca="true" t="shared" si="1" ref="D30:D44">SUM(B30:C30)</f>
        <v>6</v>
      </c>
    </row>
    <row r="31" spans="1:4" ht="12.75">
      <c r="A31" s="129" t="s">
        <v>49</v>
      </c>
      <c r="B31" s="15"/>
      <c r="C31" s="37"/>
      <c r="D31" s="19"/>
    </row>
    <row r="32" spans="1:4" ht="12.75">
      <c r="A32" s="129" t="s">
        <v>50</v>
      </c>
      <c r="B32" s="15">
        <v>37</v>
      </c>
      <c r="C32" s="37">
        <v>4</v>
      </c>
      <c r="D32" s="19">
        <f t="shared" si="1"/>
        <v>41</v>
      </c>
    </row>
    <row r="33" spans="1:4" ht="12.75">
      <c r="A33" s="129" t="s">
        <v>51</v>
      </c>
      <c r="B33" s="15">
        <v>31</v>
      </c>
      <c r="C33" s="37">
        <v>3</v>
      </c>
      <c r="D33" s="19">
        <f t="shared" si="1"/>
        <v>34</v>
      </c>
    </row>
    <row r="34" spans="1:4" ht="12.75">
      <c r="A34" s="129" t="s">
        <v>52</v>
      </c>
      <c r="B34" s="15">
        <v>12</v>
      </c>
      <c r="C34" s="37">
        <v>2</v>
      </c>
      <c r="D34" s="19">
        <f t="shared" si="1"/>
        <v>14</v>
      </c>
    </row>
    <row r="35" spans="1:4" ht="12.75">
      <c r="A35" s="129" t="s">
        <v>53</v>
      </c>
      <c r="B35" s="15">
        <v>12</v>
      </c>
      <c r="C35" s="37">
        <v>3</v>
      </c>
      <c r="D35" s="19">
        <f t="shared" si="1"/>
        <v>15</v>
      </c>
    </row>
    <row r="36" spans="1:4" ht="12.75">
      <c r="A36" s="129" t="s">
        <v>54</v>
      </c>
      <c r="B36" s="15">
        <v>8</v>
      </c>
      <c r="C36" s="37">
        <v>5</v>
      </c>
      <c r="D36" s="19">
        <f t="shared" si="1"/>
        <v>13</v>
      </c>
    </row>
    <row r="37" spans="1:4" ht="12.75">
      <c r="A37" s="129" t="s">
        <v>55</v>
      </c>
      <c r="B37" s="15">
        <v>12</v>
      </c>
      <c r="C37" s="37">
        <v>3</v>
      </c>
      <c r="D37" s="19">
        <f t="shared" si="1"/>
        <v>15</v>
      </c>
    </row>
    <row r="38" spans="1:4" ht="12.75">
      <c r="A38" s="129" t="s">
        <v>56</v>
      </c>
      <c r="B38" s="15">
        <v>22</v>
      </c>
      <c r="C38" s="37">
        <v>7</v>
      </c>
      <c r="D38" s="19">
        <f t="shared" si="1"/>
        <v>29</v>
      </c>
    </row>
    <row r="39" spans="1:4" ht="12.75">
      <c r="A39" s="129" t="s">
        <v>57</v>
      </c>
      <c r="B39" s="15">
        <v>7</v>
      </c>
      <c r="C39" s="37">
        <v>4</v>
      </c>
      <c r="D39" s="19">
        <f t="shared" si="1"/>
        <v>11</v>
      </c>
    </row>
    <row r="40" spans="1:4" ht="12.75">
      <c r="A40" s="129" t="s">
        <v>58</v>
      </c>
      <c r="B40" s="15">
        <v>8</v>
      </c>
      <c r="C40" s="37">
        <v>2</v>
      </c>
      <c r="D40" s="19">
        <f t="shared" si="1"/>
        <v>10</v>
      </c>
    </row>
    <row r="41" spans="1:4" ht="12.75">
      <c r="A41" s="129" t="s">
        <v>59</v>
      </c>
      <c r="B41" s="15">
        <v>21</v>
      </c>
      <c r="C41" s="37">
        <v>4</v>
      </c>
      <c r="D41" s="19">
        <f t="shared" si="1"/>
        <v>25</v>
      </c>
    </row>
    <row r="42" spans="1:4" ht="12.75">
      <c r="A42" s="129" t="s">
        <v>60</v>
      </c>
      <c r="B42" s="15">
        <v>35</v>
      </c>
      <c r="C42" s="37">
        <v>11</v>
      </c>
      <c r="D42" s="19">
        <f t="shared" si="1"/>
        <v>46</v>
      </c>
    </row>
    <row r="43" spans="1:4" ht="12.75">
      <c r="A43" s="129" t="s">
        <v>61</v>
      </c>
      <c r="B43" s="15">
        <v>21</v>
      </c>
      <c r="C43" s="37">
        <v>0</v>
      </c>
      <c r="D43" s="19">
        <f t="shared" si="1"/>
        <v>21</v>
      </c>
    </row>
    <row r="44" spans="1:4" ht="12.75">
      <c r="A44" s="129" t="s">
        <v>62</v>
      </c>
      <c r="B44" s="15">
        <v>2</v>
      </c>
      <c r="C44" s="37">
        <v>0</v>
      </c>
      <c r="D44" s="19">
        <f t="shared" si="1"/>
        <v>2</v>
      </c>
    </row>
    <row r="45" spans="1:4" ht="12.75">
      <c r="A45" s="129" t="s">
        <v>63</v>
      </c>
      <c r="B45" s="15">
        <v>4</v>
      </c>
      <c r="C45" s="37">
        <v>0</v>
      </c>
      <c r="D45" s="19">
        <f>SUM(B45:C45)</f>
        <v>4</v>
      </c>
    </row>
    <row r="46" spans="1:4" ht="12.75">
      <c r="A46" s="104" t="s">
        <v>3</v>
      </c>
      <c r="B46" s="41">
        <f>SUM(B29:B45)</f>
        <v>265</v>
      </c>
      <c r="C46" s="41">
        <f>SUM(C29:C45)</f>
        <v>49</v>
      </c>
      <c r="D46" s="41">
        <f>SUM(D29:D45)</f>
        <v>314</v>
      </c>
    </row>
    <row r="47" spans="1:4" ht="12.75">
      <c r="A47" s="36"/>
      <c r="B47" s="24">
        <f>(B46/D46)</f>
        <v>0.8439490445859873</v>
      </c>
      <c r="C47" s="24">
        <f>(C46/D46)</f>
        <v>0.15605095541401273</v>
      </c>
      <c r="D47" s="19"/>
    </row>
    <row r="49" ht="12.75">
      <c r="A49" s="103" t="s">
        <v>198</v>
      </c>
    </row>
    <row r="50" ht="12.75">
      <c r="A50" s="103"/>
    </row>
    <row r="51" spans="1:4" ht="12.75">
      <c r="A51" t="s">
        <v>0</v>
      </c>
      <c r="B51" s="44" t="s">
        <v>1</v>
      </c>
      <c r="C51" s="44" t="s">
        <v>2</v>
      </c>
      <c r="D51" s="22"/>
    </row>
    <row r="52" spans="1:4" ht="12.75">
      <c r="A52" s="129" t="s">
        <v>47</v>
      </c>
      <c r="B52" s="15">
        <v>1.6</v>
      </c>
      <c r="C52" s="15" t="s">
        <v>80</v>
      </c>
      <c r="D52" s="41">
        <f>SUM(B52:C52)</f>
        <v>1.6</v>
      </c>
    </row>
    <row r="53" spans="1:4" ht="12.75">
      <c r="A53" s="129" t="s">
        <v>48</v>
      </c>
      <c r="B53" s="15">
        <v>1</v>
      </c>
      <c r="C53" s="15">
        <v>2</v>
      </c>
      <c r="D53" s="41">
        <f aca="true" t="shared" si="2" ref="D53:D68">SUM(B53:C53)</f>
        <v>3</v>
      </c>
    </row>
    <row r="54" spans="1:4" ht="12.75">
      <c r="A54" s="129" t="s">
        <v>49</v>
      </c>
      <c r="B54" s="15">
        <v>1</v>
      </c>
      <c r="C54" s="15">
        <v>1</v>
      </c>
      <c r="D54" s="41">
        <f t="shared" si="2"/>
        <v>2</v>
      </c>
    </row>
    <row r="55" spans="1:4" ht="12.75">
      <c r="A55" s="129" t="s">
        <v>50</v>
      </c>
      <c r="B55" s="15">
        <v>4.555555555555555</v>
      </c>
      <c r="C55" s="15">
        <v>4</v>
      </c>
      <c r="D55" s="41">
        <f t="shared" si="2"/>
        <v>8.555555555555555</v>
      </c>
    </row>
    <row r="56" spans="1:4" ht="12.75">
      <c r="A56" s="129" t="s">
        <v>51</v>
      </c>
      <c r="B56" s="15">
        <v>1.5714285714285714</v>
      </c>
      <c r="C56" s="15">
        <v>1.3333333333333333</v>
      </c>
      <c r="D56" s="41">
        <f t="shared" si="2"/>
        <v>2.9047619047619047</v>
      </c>
    </row>
    <row r="57" spans="1:4" ht="12.75">
      <c r="A57" s="129" t="s">
        <v>52</v>
      </c>
      <c r="B57" s="15" t="s">
        <v>80</v>
      </c>
      <c r="C57" s="15">
        <v>1</v>
      </c>
      <c r="D57" s="41">
        <f t="shared" si="2"/>
        <v>1</v>
      </c>
    </row>
    <row r="58" spans="1:4" ht="12.75">
      <c r="A58" s="129" t="s">
        <v>53</v>
      </c>
      <c r="B58" s="15">
        <v>7</v>
      </c>
      <c r="C58" s="15">
        <v>3.5</v>
      </c>
      <c r="D58" s="41">
        <f t="shared" si="2"/>
        <v>10.5</v>
      </c>
    </row>
    <row r="59" spans="1:4" ht="12.75">
      <c r="A59" s="129" t="s">
        <v>54</v>
      </c>
      <c r="B59" s="15">
        <v>3</v>
      </c>
      <c r="C59" s="15" t="s">
        <v>80</v>
      </c>
      <c r="D59" s="41">
        <f t="shared" si="2"/>
        <v>3</v>
      </c>
    </row>
    <row r="60" spans="1:4" ht="12.75">
      <c r="A60" s="129" t="s">
        <v>55</v>
      </c>
      <c r="B60" s="15">
        <v>0.75</v>
      </c>
      <c r="C60" s="15" t="s">
        <v>80</v>
      </c>
      <c r="D60" s="41">
        <f t="shared" si="2"/>
        <v>0.75</v>
      </c>
    </row>
    <row r="61" spans="1:4" ht="12.75">
      <c r="A61" s="129" t="s">
        <v>56</v>
      </c>
      <c r="B61" s="15">
        <v>5.666666666666667</v>
      </c>
      <c r="C61" s="15">
        <v>4.8</v>
      </c>
      <c r="D61" s="41">
        <f t="shared" si="2"/>
        <v>10.466666666666667</v>
      </c>
    </row>
    <row r="62" spans="1:4" ht="12.75">
      <c r="A62" s="129" t="s">
        <v>57</v>
      </c>
      <c r="B62" s="15">
        <v>9.666666666666666</v>
      </c>
      <c r="C62" s="15">
        <v>5</v>
      </c>
      <c r="D62" s="41">
        <f t="shared" si="2"/>
        <v>14.666666666666666</v>
      </c>
    </row>
    <row r="63" spans="1:4" ht="12.75">
      <c r="A63" s="129" t="s">
        <v>58</v>
      </c>
      <c r="B63" s="15">
        <v>3</v>
      </c>
      <c r="C63" s="15">
        <v>16</v>
      </c>
      <c r="D63" s="41">
        <f t="shared" si="2"/>
        <v>19</v>
      </c>
    </row>
    <row r="64" spans="1:4" ht="12.75">
      <c r="A64" s="129" t="s">
        <v>59</v>
      </c>
      <c r="B64" s="15">
        <v>1.75</v>
      </c>
      <c r="C64" s="15">
        <v>2.5</v>
      </c>
      <c r="D64" s="41">
        <f t="shared" si="2"/>
        <v>4.25</v>
      </c>
    </row>
    <row r="65" spans="1:4" ht="12.75">
      <c r="A65" s="129" t="s">
        <v>60</v>
      </c>
      <c r="B65" s="15">
        <v>1.6111111111111112</v>
      </c>
      <c r="C65" s="15">
        <v>1.4166666666666667</v>
      </c>
      <c r="D65" s="41">
        <f t="shared" si="2"/>
        <v>3.0277777777777777</v>
      </c>
    </row>
    <row r="66" spans="1:4" ht="12.75">
      <c r="A66" s="129" t="s">
        <v>61</v>
      </c>
      <c r="B66" s="15">
        <v>4.2</v>
      </c>
      <c r="C66" s="15">
        <v>1</v>
      </c>
      <c r="D66" s="41">
        <f t="shared" si="2"/>
        <v>5.2</v>
      </c>
    </row>
    <row r="67" spans="1:4" ht="12.75">
      <c r="A67" s="129" t="s">
        <v>62</v>
      </c>
      <c r="B67" s="15">
        <v>1.3333333333333333</v>
      </c>
      <c r="C67" s="15">
        <v>1.5</v>
      </c>
      <c r="D67" s="41">
        <f t="shared" si="2"/>
        <v>2.833333333333333</v>
      </c>
    </row>
    <row r="68" spans="1:4" ht="12.75">
      <c r="A68" s="104" t="s">
        <v>3</v>
      </c>
      <c r="B68" s="41">
        <f>SUM(B52:B67)</f>
        <v>47.70476190476192</v>
      </c>
      <c r="C68" s="41">
        <f>SUM(C52:C67)</f>
        <v>45.05</v>
      </c>
      <c r="D68" s="41">
        <f t="shared" si="2"/>
        <v>92.75476190476192</v>
      </c>
    </row>
    <row r="69" spans="1:4" ht="12.75">
      <c r="A69" s="104" t="s">
        <v>4</v>
      </c>
      <c r="B69" s="24">
        <f>(B68/D68)</f>
        <v>0.5143106502040712</v>
      </c>
      <c r="C69" s="24">
        <f>(C68/D68)</f>
        <v>0.4856893497959287</v>
      </c>
      <c r="D69" s="41"/>
    </row>
    <row r="70" spans="2:4" ht="12.75">
      <c r="B70" s="15"/>
      <c r="C70" s="15"/>
      <c r="D70" s="15"/>
    </row>
    <row r="73" spans="2:4" ht="12.75">
      <c r="B73" s="22"/>
      <c r="C73" s="22"/>
      <c r="D73" s="22"/>
    </row>
    <row r="74" spans="2:4" ht="12.75">
      <c r="B74" s="15"/>
      <c r="C74" s="15"/>
      <c r="D74" s="41"/>
    </row>
    <row r="75" spans="2:4" ht="12.75">
      <c r="B75" s="15"/>
      <c r="C75" s="15"/>
      <c r="D75" s="41"/>
    </row>
    <row r="76" spans="2:4" ht="12.75">
      <c r="B76" s="15"/>
      <c r="C76" s="15"/>
      <c r="D76" s="41"/>
    </row>
    <row r="77" spans="2:4" ht="12.75">
      <c r="B77" s="15"/>
      <c r="C77" s="15"/>
      <c r="D77" s="41"/>
    </row>
    <row r="78" spans="2:4" ht="12.75">
      <c r="B78" s="15"/>
      <c r="C78" s="15"/>
      <c r="D78" s="41"/>
    </row>
    <row r="79" spans="2:4" ht="12.75">
      <c r="B79" s="15"/>
      <c r="C79" s="15"/>
      <c r="D79" s="41"/>
    </row>
    <row r="80" spans="2:4" ht="12.75">
      <c r="B80" s="15"/>
      <c r="C80" s="15"/>
      <c r="D80" s="41"/>
    </row>
    <row r="81" spans="2:4" ht="12.75">
      <c r="B81" s="15"/>
      <c r="C81" s="15"/>
      <c r="D81" s="41"/>
    </row>
    <row r="82" spans="2:4" ht="12.75">
      <c r="B82" s="15"/>
      <c r="C82" s="15"/>
      <c r="D82" s="41"/>
    </row>
    <row r="83" spans="2:4" ht="12.75">
      <c r="B83" s="15"/>
      <c r="C83" s="15"/>
      <c r="D83" s="41"/>
    </row>
    <row r="84" spans="2:4" ht="12.75">
      <c r="B84" s="15"/>
      <c r="C84" s="15"/>
      <c r="D84" s="41"/>
    </row>
    <row r="85" spans="2:4" ht="12.75">
      <c r="B85" s="15"/>
      <c r="C85" s="15"/>
      <c r="D85" s="41"/>
    </row>
    <row r="86" spans="2:4" ht="12.75">
      <c r="B86" s="15"/>
      <c r="C86" s="15"/>
      <c r="D86" s="41"/>
    </row>
    <row r="87" spans="2:4" ht="12.75">
      <c r="B87" s="15"/>
      <c r="C87" s="15"/>
      <c r="D87" s="41"/>
    </row>
    <row r="88" spans="2:4" ht="12.75">
      <c r="B88" s="15"/>
      <c r="C88" s="15"/>
      <c r="D88" s="41"/>
    </row>
    <row r="89" spans="2:4" ht="12.75">
      <c r="B89" s="15"/>
      <c r="C89" s="15"/>
      <c r="D89" s="41"/>
    </row>
    <row r="90" spans="2:4" ht="12.75">
      <c r="B90" s="15"/>
      <c r="C90" s="15"/>
      <c r="D90" s="41"/>
    </row>
    <row r="91" spans="2:4" ht="12.75">
      <c r="B91" s="15"/>
      <c r="C91" s="15"/>
      <c r="D91" s="41"/>
    </row>
    <row r="92" spans="2:4" ht="12.75">
      <c r="B92" s="15"/>
      <c r="C92" s="15"/>
      <c r="D92" s="15"/>
    </row>
  </sheetData>
  <printOptions horizontalCentered="1" verticalCentered="1"/>
  <pageMargins left="0.75" right="0.75" top="0.75" bottom="0.75" header="0" footer="0"/>
  <pageSetup fitToHeight="0" fitToWidth="0" horizontalDpi="600" verticalDpi="600" orientation="landscape" scale="83" r:id="rId1"/>
  <headerFooter alignWithMargins="0">
    <oddHeader>&amp;L&amp;"Arial Black,Regular"2001 Survey Results&amp;R&amp;"Arial Black,Regular"Faculty Positions</oddHeader>
    <oddFooter>&amp;L&amp;"Arial Black,Regular"&amp;D&amp;R&amp;"Arial Black,Regular"&amp;P of &amp;N</oddFooter>
  </headerFooter>
  <rowBreaks count="1" manualBreakCount="1">
    <brk id="48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41"/>
  <sheetViews>
    <sheetView workbookViewId="0" topLeftCell="A1">
      <selection activeCell="A1" sqref="A1:K113"/>
    </sheetView>
  </sheetViews>
  <sheetFormatPr defaultColWidth="9.140625" defaultRowHeight="12.75"/>
  <cols>
    <col min="1" max="1" width="22.7109375" style="0" customWidth="1"/>
    <col min="2" max="2" width="14.140625" style="0" customWidth="1"/>
    <col min="3" max="3" width="12.28125" style="0" customWidth="1"/>
    <col min="4" max="5" width="10.28125" style="0" customWidth="1"/>
    <col min="6" max="6" width="12.421875" style="0" customWidth="1"/>
    <col min="7" max="7" width="11.28125" style="0" customWidth="1"/>
    <col min="8" max="8" width="12.57421875" style="0" customWidth="1"/>
    <col min="10" max="10" width="10.28125" style="0" customWidth="1"/>
    <col min="13" max="13" width="10.57421875" style="0" customWidth="1"/>
  </cols>
  <sheetData>
    <row r="1" ht="17.25">
      <c r="A1" s="230" t="s">
        <v>283</v>
      </c>
    </row>
    <row r="3" spans="1:12" ht="12.75">
      <c r="A3" s="103" t="s">
        <v>199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2.75">
      <c r="A4" s="103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6"/>
    </row>
    <row r="5" spans="1:14" ht="12.75">
      <c r="A5" s="200" t="s">
        <v>44</v>
      </c>
      <c r="B5" s="367" t="s">
        <v>205</v>
      </c>
      <c r="C5" s="367"/>
      <c r="D5" s="367"/>
      <c r="E5" s="366" t="s">
        <v>20</v>
      </c>
      <c r="F5" s="367"/>
      <c r="G5" s="368"/>
      <c r="H5" s="367" t="s">
        <v>67</v>
      </c>
      <c r="I5" s="367"/>
      <c r="J5" s="369"/>
      <c r="N5" s="5"/>
    </row>
    <row r="6" spans="1:14" s="22" customFormat="1" ht="12.75">
      <c r="A6" s="29" t="s">
        <v>0</v>
      </c>
      <c r="B6" s="79" t="s">
        <v>206</v>
      </c>
      <c r="C6" s="79" t="s">
        <v>11</v>
      </c>
      <c r="D6" s="318" t="s">
        <v>298</v>
      </c>
      <c r="E6" s="237" t="s">
        <v>206</v>
      </c>
      <c r="F6" s="79" t="s">
        <v>11</v>
      </c>
      <c r="G6" s="318" t="s">
        <v>298</v>
      </c>
      <c r="H6" s="79" t="s">
        <v>206</v>
      </c>
      <c r="I6" s="79" t="s">
        <v>11</v>
      </c>
      <c r="J6" s="318" t="s">
        <v>298</v>
      </c>
      <c r="K6" s="44" t="s">
        <v>3</v>
      </c>
      <c r="N6" s="28"/>
    </row>
    <row r="7" spans="1:14" ht="12.75">
      <c r="A7" s="221" t="s">
        <v>47</v>
      </c>
      <c r="B7" s="60">
        <v>67</v>
      </c>
      <c r="C7" s="60">
        <v>26</v>
      </c>
      <c r="D7" s="319">
        <f>SUM(B7:C7)</f>
        <v>93</v>
      </c>
      <c r="E7" s="238">
        <v>153</v>
      </c>
      <c r="F7" s="60">
        <v>3</v>
      </c>
      <c r="G7" s="320">
        <f>SUM(E7:F7)</f>
        <v>156</v>
      </c>
      <c r="H7" s="60">
        <v>27</v>
      </c>
      <c r="I7" s="60">
        <v>30</v>
      </c>
      <c r="J7" s="319">
        <f>SUM(H7:I7)</f>
        <v>57</v>
      </c>
      <c r="K7" s="41">
        <f>D7+G7+J7</f>
        <v>306</v>
      </c>
      <c r="N7" s="5"/>
    </row>
    <row r="8" spans="1:14" ht="12.75">
      <c r="A8" s="221" t="s">
        <v>48</v>
      </c>
      <c r="B8" s="60">
        <v>23</v>
      </c>
      <c r="C8" s="60">
        <v>14</v>
      </c>
      <c r="D8" s="319">
        <f aca="true" t="shared" si="0" ref="D8:D22">SUM(B8:C8)</f>
        <v>37</v>
      </c>
      <c r="E8" s="238">
        <v>119</v>
      </c>
      <c r="F8" s="60">
        <v>4</v>
      </c>
      <c r="G8" s="320">
        <f aca="true" t="shared" si="1" ref="G8:G24">SUM(E8:F8)</f>
        <v>123</v>
      </c>
      <c r="H8" s="60">
        <v>5</v>
      </c>
      <c r="I8" s="60" t="s">
        <v>0</v>
      </c>
      <c r="J8" s="319">
        <f aca="true" t="shared" si="2" ref="J8:J22">SUM(H8:I8)</f>
        <v>5</v>
      </c>
      <c r="K8" s="41">
        <f aca="true" t="shared" si="3" ref="K8:K24">D8+G8+J8</f>
        <v>165</v>
      </c>
      <c r="N8" s="5"/>
    </row>
    <row r="9" spans="1:14" ht="12.75">
      <c r="A9" s="221" t="s">
        <v>49</v>
      </c>
      <c r="B9" s="60">
        <v>10</v>
      </c>
      <c r="C9" s="60">
        <v>5</v>
      </c>
      <c r="D9" s="319">
        <f t="shared" si="0"/>
        <v>15</v>
      </c>
      <c r="E9" s="238">
        <v>26</v>
      </c>
      <c r="F9" s="60">
        <v>1</v>
      </c>
      <c r="G9" s="320">
        <f t="shared" si="1"/>
        <v>27</v>
      </c>
      <c r="H9" s="60">
        <v>9</v>
      </c>
      <c r="I9" s="60" t="s">
        <v>0</v>
      </c>
      <c r="J9" s="319">
        <f t="shared" si="2"/>
        <v>9</v>
      </c>
      <c r="K9" s="41">
        <f t="shared" si="3"/>
        <v>51</v>
      </c>
      <c r="N9" s="5"/>
    </row>
    <row r="10" spans="1:14" ht="12.75">
      <c r="A10" s="221" t="s">
        <v>50</v>
      </c>
      <c r="B10" s="60">
        <v>89</v>
      </c>
      <c r="C10" s="60">
        <v>64</v>
      </c>
      <c r="D10" s="319">
        <f t="shared" si="0"/>
        <v>153</v>
      </c>
      <c r="E10" s="238">
        <v>243</v>
      </c>
      <c r="F10" s="60">
        <v>17</v>
      </c>
      <c r="G10" s="320">
        <f t="shared" si="1"/>
        <v>260</v>
      </c>
      <c r="H10" s="60">
        <v>24</v>
      </c>
      <c r="I10" s="60" t="s">
        <v>0</v>
      </c>
      <c r="J10" s="319">
        <f t="shared" si="2"/>
        <v>24</v>
      </c>
      <c r="K10" s="41">
        <f t="shared" si="3"/>
        <v>437</v>
      </c>
      <c r="N10" s="5"/>
    </row>
    <row r="11" spans="1:14" ht="12.75">
      <c r="A11" s="221" t="s">
        <v>51</v>
      </c>
      <c r="B11" s="60">
        <v>79</v>
      </c>
      <c r="C11" s="60">
        <v>55</v>
      </c>
      <c r="D11" s="319">
        <f t="shared" si="0"/>
        <v>134</v>
      </c>
      <c r="E11" s="238">
        <v>225</v>
      </c>
      <c r="F11" s="60">
        <v>3</v>
      </c>
      <c r="G11" s="320">
        <f t="shared" si="1"/>
        <v>228</v>
      </c>
      <c r="H11" s="60">
        <v>46</v>
      </c>
      <c r="I11" s="60" t="s">
        <v>0</v>
      </c>
      <c r="J11" s="319">
        <f t="shared" si="2"/>
        <v>46</v>
      </c>
      <c r="K11" s="41">
        <f t="shared" si="3"/>
        <v>408</v>
      </c>
      <c r="N11" s="5"/>
    </row>
    <row r="12" spans="1:14" ht="12.75">
      <c r="A12" s="221" t="s">
        <v>52</v>
      </c>
      <c r="B12" s="60">
        <v>11</v>
      </c>
      <c r="C12" s="60">
        <v>6</v>
      </c>
      <c r="D12" s="319">
        <f t="shared" si="0"/>
        <v>17</v>
      </c>
      <c r="E12" s="238">
        <v>91</v>
      </c>
      <c r="F12" s="60">
        <v>3</v>
      </c>
      <c r="G12" s="320">
        <f t="shared" si="1"/>
        <v>94</v>
      </c>
      <c r="H12" s="60">
        <v>9</v>
      </c>
      <c r="I12" s="60">
        <v>1</v>
      </c>
      <c r="J12" s="319">
        <f t="shared" si="2"/>
        <v>10</v>
      </c>
      <c r="K12" s="41">
        <f t="shared" si="3"/>
        <v>121</v>
      </c>
      <c r="N12" s="5"/>
    </row>
    <row r="13" spans="1:14" ht="12.75">
      <c r="A13" s="221" t="s">
        <v>53</v>
      </c>
      <c r="B13" s="60">
        <v>17</v>
      </c>
      <c r="C13" s="60">
        <v>43</v>
      </c>
      <c r="D13" s="319">
        <f t="shared" si="0"/>
        <v>60</v>
      </c>
      <c r="E13" s="238">
        <v>164</v>
      </c>
      <c r="F13" s="60" t="s">
        <v>0</v>
      </c>
      <c r="G13" s="320">
        <f t="shared" si="1"/>
        <v>164</v>
      </c>
      <c r="H13" s="60">
        <v>16</v>
      </c>
      <c r="I13" s="60">
        <v>9</v>
      </c>
      <c r="J13" s="319">
        <f t="shared" si="2"/>
        <v>25</v>
      </c>
      <c r="K13" s="41">
        <f t="shared" si="3"/>
        <v>249</v>
      </c>
      <c r="N13" s="5"/>
    </row>
    <row r="14" spans="1:14" ht="12.75">
      <c r="A14" s="221" t="s">
        <v>54</v>
      </c>
      <c r="B14" s="60">
        <v>28</v>
      </c>
      <c r="C14" s="60">
        <v>54</v>
      </c>
      <c r="D14" s="319">
        <f t="shared" si="0"/>
        <v>82</v>
      </c>
      <c r="E14" s="238">
        <v>63</v>
      </c>
      <c r="F14" s="60">
        <v>4</v>
      </c>
      <c r="G14" s="320">
        <f t="shared" si="1"/>
        <v>67</v>
      </c>
      <c r="H14" s="60">
        <v>12</v>
      </c>
      <c r="I14" s="60">
        <v>3</v>
      </c>
      <c r="J14" s="319">
        <f t="shared" si="2"/>
        <v>15</v>
      </c>
      <c r="K14" s="41">
        <f t="shared" si="3"/>
        <v>164</v>
      </c>
      <c r="N14" s="5"/>
    </row>
    <row r="15" spans="1:14" ht="12.75">
      <c r="A15" s="221" t="s">
        <v>55</v>
      </c>
      <c r="B15" s="60">
        <v>41</v>
      </c>
      <c r="C15" s="60">
        <v>26</v>
      </c>
      <c r="D15" s="319">
        <f t="shared" si="0"/>
        <v>67</v>
      </c>
      <c r="E15" s="238">
        <v>193</v>
      </c>
      <c r="F15" s="60" t="s">
        <v>0</v>
      </c>
      <c r="G15" s="320">
        <f t="shared" si="1"/>
        <v>193</v>
      </c>
      <c r="H15" s="60">
        <v>20</v>
      </c>
      <c r="I15" s="60">
        <v>3</v>
      </c>
      <c r="J15" s="319">
        <f t="shared" si="2"/>
        <v>23</v>
      </c>
      <c r="K15" s="41">
        <f t="shared" si="3"/>
        <v>283</v>
      </c>
      <c r="N15" s="5"/>
    </row>
    <row r="16" spans="1:14" ht="12.75">
      <c r="A16" s="221" t="s">
        <v>56</v>
      </c>
      <c r="B16" s="60">
        <v>66</v>
      </c>
      <c r="C16" s="60">
        <v>82</v>
      </c>
      <c r="D16" s="319">
        <f t="shared" si="0"/>
        <v>148</v>
      </c>
      <c r="E16" s="238">
        <v>221</v>
      </c>
      <c r="F16" s="60">
        <v>22</v>
      </c>
      <c r="G16" s="320">
        <f t="shared" si="1"/>
        <v>243</v>
      </c>
      <c r="H16" s="60">
        <v>46</v>
      </c>
      <c r="I16" s="60" t="s">
        <v>0</v>
      </c>
      <c r="J16" s="319">
        <f t="shared" si="2"/>
        <v>46</v>
      </c>
      <c r="K16" s="41">
        <f t="shared" si="3"/>
        <v>437</v>
      </c>
      <c r="N16" s="5"/>
    </row>
    <row r="17" spans="1:14" ht="12.75">
      <c r="A17" s="221" t="s">
        <v>57</v>
      </c>
      <c r="B17" s="60">
        <v>5</v>
      </c>
      <c r="C17" s="60">
        <v>4</v>
      </c>
      <c r="D17" s="319">
        <f t="shared" si="0"/>
        <v>9</v>
      </c>
      <c r="E17" s="238">
        <v>79</v>
      </c>
      <c r="F17" s="60">
        <v>6</v>
      </c>
      <c r="G17" s="320">
        <f t="shared" si="1"/>
        <v>85</v>
      </c>
      <c r="H17" s="60">
        <v>11</v>
      </c>
      <c r="I17" s="60" t="s">
        <v>0</v>
      </c>
      <c r="J17" s="319">
        <f t="shared" si="2"/>
        <v>11</v>
      </c>
      <c r="K17" s="41">
        <f t="shared" si="3"/>
        <v>105</v>
      </c>
      <c r="N17" s="5"/>
    </row>
    <row r="18" spans="1:14" ht="12.75">
      <c r="A18" s="221" t="s">
        <v>58</v>
      </c>
      <c r="B18" s="60">
        <v>22</v>
      </c>
      <c r="C18" s="60">
        <v>41</v>
      </c>
      <c r="D18" s="319">
        <f t="shared" si="0"/>
        <v>63</v>
      </c>
      <c r="E18" s="238">
        <v>99</v>
      </c>
      <c r="F18" s="60">
        <v>3</v>
      </c>
      <c r="G18" s="320">
        <f t="shared" si="1"/>
        <v>102</v>
      </c>
      <c r="H18" s="60">
        <v>6</v>
      </c>
      <c r="I18" s="60" t="s">
        <v>0</v>
      </c>
      <c r="J18" s="319">
        <f t="shared" si="2"/>
        <v>6</v>
      </c>
      <c r="K18" s="41">
        <f t="shared" si="3"/>
        <v>171</v>
      </c>
      <c r="N18" s="5"/>
    </row>
    <row r="19" spans="1:14" ht="12.75">
      <c r="A19" s="221" t="s">
        <v>59</v>
      </c>
      <c r="B19" s="60">
        <v>61</v>
      </c>
      <c r="C19" s="60">
        <f>28+43</f>
        <v>71</v>
      </c>
      <c r="D19" s="319">
        <f t="shared" si="0"/>
        <v>132</v>
      </c>
      <c r="E19" s="238">
        <v>244</v>
      </c>
      <c r="F19" s="60">
        <v>4</v>
      </c>
      <c r="G19" s="320">
        <f t="shared" si="1"/>
        <v>248</v>
      </c>
      <c r="H19" s="60">
        <v>11</v>
      </c>
      <c r="I19" s="60">
        <v>2</v>
      </c>
      <c r="J19" s="319">
        <f t="shared" si="2"/>
        <v>13</v>
      </c>
      <c r="K19" s="41">
        <f t="shared" si="3"/>
        <v>393</v>
      </c>
      <c r="N19" s="5"/>
    </row>
    <row r="20" spans="1:14" ht="12.75">
      <c r="A20" s="221" t="s">
        <v>60</v>
      </c>
      <c r="B20" s="60">
        <v>157</v>
      </c>
      <c r="C20" s="60">
        <f>66+20+30</f>
        <v>116</v>
      </c>
      <c r="D20" s="319">
        <f t="shared" si="0"/>
        <v>273</v>
      </c>
      <c r="E20" s="238">
        <v>499</v>
      </c>
      <c r="F20" s="60">
        <f>23+9+2+13</f>
        <v>47</v>
      </c>
      <c r="G20" s="320">
        <f t="shared" si="1"/>
        <v>546</v>
      </c>
      <c r="H20" s="60">
        <v>61</v>
      </c>
      <c r="I20" s="60">
        <v>4</v>
      </c>
      <c r="J20" s="319">
        <f t="shared" si="2"/>
        <v>65</v>
      </c>
      <c r="K20" s="41">
        <f t="shared" si="3"/>
        <v>884</v>
      </c>
      <c r="N20" s="5"/>
    </row>
    <row r="21" spans="1:14" ht="12.75">
      <c r="A21" s="221" t="s">
        <v>61</v>
      </c>
      <c r="B21" s="60">
        <v>75</v>
      </c>
      <c r="C21" s="60">
        <f>25+4+24</f>
        <v>53</v>
      </c>
      <c r="D21" s="319">
        <f t="shared" si="0"/>
        <v>128</v>
      </c>
      <c r="E21" s="238">
        <v>128</v>
      </c>
      <c r="F21" s="60">
        <v>11</v>
      </c>
      <c r="G21" s="320">
        <f t="shared" si="1"/>
        <v>139</v>
      </c>
      <c r="H21" s="60">
        <v>31</v>
      </c>
      <c r="I21" s="60">
        <v>1</v>
      </c>
      <c r="J21" s="319">
        <f t="shared" si="2"/>
        <v>32</v>
      </c>
      <c r="K21" s="41">
        <f t="shared" si="3"/>
        <v>299</v>
      </c>
      <c r="N21" s="5"/>
    </row>
    <row r="22" spans="1:14" ht="12.75">
      <c r="A22" s="221" t="s">
        <v>62</v>
      </c>
      <c r="B22" s="60">
        <v>20</v>
      </c>
      <c r="C22" s="60">
        <f>21+3</f>
        <v>24</v>
      </c>
      <c r="D22" s="319">
        <f t="shared" si="0"/>
        <v>44</v>
      </c>
      <c r="E22" s="238">
        <v>111</v>
      </c>
      <c r="F22" s="60">
        <v>4</v>
      </c>
      <c r="G22" s="320">
        <f t="shared" si="1"/>
        <v>115</v>
      </c>
      <c r="H22" s="60">
        <v>5</v>
      </c>
      <c r="I22" s="60" t="s">
        <v>0</v>
      </c>
      <c r="J22" s="319">
        <f t="shared" si="2"/>
        <v>5</v>
      </c>
      <c r="K22" s="41">
        <f t="shared" si="3"/>
        <v>164</v>
      </c>
      <c r="N22" s="5"/>
    </row>
    <row r="23" spans="1:14" ht="12.75">
      <c r="A23" s="221" t="s">
        <v>63</v>
      </c>
      <c r="B23" s="60">
        <v>11</v>
      </c>
      <c r="C23" s="60">
        <v>14</v>
      </c>
      <c r="D23" s="319">
        <f>SUM(B23:C23)</f>
        <v>25</v>
      </c>
      <c r="E23" s="238">
        <v>12</v>
      </c>
      <c r="F23" s="60">
        <v>7</v>
      </c>
      <c r="G23" s="320">
        <f>SUM(E23:F23)</f>
        <v>19</v>
      </c>
      <c r="H23" s="60" t="s">
        <v>0</v>
      </c>
      <c r="I23" s="60" t="s">
        <v>0</v>
      </c>
      <c r="J23" s="319"/>
      <c r="K23" s="41">
        <f>D23+G23+J23</f>
        <v>44</v>
      </c>
      <c r="N23" s="5"/>
    </row>
    <row r="24" spans="1:14" ht="12.75">
      <c r="A24" s="231" t="s">
        <v>3</v>
      </c>
      <c r="B24" s="140">
        <f>SUM(B7:B22)</f>
        <v>771</v>
      </c>
      <c r="C24" s="140">
        <f>SUM(C7:C22)</f>
        <v>684</v>
      </c>
      <c r="D24" s="319">
        <f>SUM(D7:D22)</f>
        <v>1455</v>
      </c>
      <c r="E24" s="164">
        <f>SUM(E7:E22)</f>
        <v>2658</v>
      </c>
      <c r="F24" s="140">
        <f>SUM(F7:F22)</f>
        <v>132</v>
      </c>
      <c r="G24" s="320">
        <f t="shared" si="1"/>
        <v>2790</v>
      </c>
      <c r="H24" s="140">
        <f>SUM(H7:H23)</f>
        <v>339</v>
      </c>
      <c r="I24" s="140">
        <f>SUM(I7:I23)</f>
        <v>53</v>
      </c>
      <c r="J24" s="319">
        <f>SUM(J7:J23)</f>
        <v>392</v>
      </c>
      <c r="K24" s="41">
        <f t="shared" si="3"/>
        <v>4637</v>
      </c>
      <c r="N24" s="5"/>
    </row>
    <row r="25" spans="1:14" ht="12.75">
      <c r="A25" s="239" t="s">
        <v>4</v>
      </c>
      <c r="B25" s="63">
        <f>(B24/D24)</f>
        <v>0.5298969072164949</v>
      </c>
      <c r="C25" s="63">
        <f>(C24/D24)</f>
        <v>0.47010309278350515</v>
      </c>
      <c r="D25" s="321">
        <f>D24/K24</f>
        <v>0.3137804615052836</v>
      </c>
      <c r="E25" s="240">
        <f>(E24/G24)</f>
        <v>0.9526881720430107</v>
      </c>
      <c r="F25" s="63">
        <f>(F24/G24)</f>
        <v>0.047311827956989246</v>
      </c>
      <c r="G25" s="325">
        <f>G24/K24</f>
        <v>0.6016821220616778</v>
      </c>
      <c r="H25" s="63">
        <f>(H24/J24)</f>
        <v>0.8647959183673469</v>
      </c>
      <c r="I25" s="63">
        <f>(I24/J24)</f>
        <v>0.13520408163265307</v>
      </c>
      <c r="J25" s="321">
        <f>J24/K24</f>
        <v>0.08453741643303861</v>
      </c>
      <c r="K25" s="31"/>
      <c r="L25" s="31"/>
      <c r="M25" s="31"/>
      <c r="N25" s="5"/>
    </row>
    <row r="26" spans="1:14" ht="12.75">
      <c r="A26" s="20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5"/>
    </row>
    <row r="27" spans="1:14" ht="12.75">
      <c r="A27" s="200" t="s">
        <v>45</v>
      </c>
      <c r="B27" s="367" t="s">
        <v>205</v>
      </c>
      <c r="C27" s="367"/>
      <c r="D27" s="367"/>
      <c r="E27" s="366" t="s">
        <v>20</v>
      </c>
      <c r="F27" s="367"/>
      <c r="G27" s="368"/>
      <c r="H27" s="367" t="s">
        <v>67</v>
      </c>
      <c r="I27" s="353"/>
      <c r="J27" s="363"/>
      <c r="N27" s="5"/>
    </row>
    <row r="28" spans="1:14" ht="12.75">
      <c r="A28" s="29" t="s">
        <v>0</v>
      </c>
      <c r="B28" s="132" t="s">
        <v>206</v>
      </c>
      <c r="C28" s="132" t="s">
        <v>11</v>
      </c>
      <c r="D28" s="318" t="s">
        <v>298</v>
      </c>
      <c r="E28" s="237" t="s">
        <v>206</v>
      </c>
      <c r="F28" s="79" t="s">
        <v>11</v>
      </c>
      <c r="G28" s="318" t="s">
        <v>298</v>
      </c>
      <c r="H28" s="79" t="s">
        <v>206</v>
      </c>
      <c r="I28" s="79" t="s">
        <v>11</v>
      </c>
      <c r="J28" s="318" t="s">
        <v>298</v>
      </c>
      <c r="K28" s="73" t="s">
        <v>3</v>
      </c>
      <c r="N28" s="5"/>
    </row>
    <row r="29" spans="1:14" ht="12.75">
      <c r="A29" s="221" t="s">
        <v>47</v>
      </c>
      <c r="B29" s="81">
        <v>4</v>
      </c>
      <c r="C29" s="81">
        <v>4</v>
      </c>
      <c r="D29" s="322">
        <f>SUM(B29:C29)</f>
        <v>8</v>
      </c>
      <c r="E29" s="246">
        <v>48</v>
      </c>
      <c r="F29" s="81">
        <v>1</v>
      </c>
      <c r="G29" s="324">
        <f>SUM(E29:F29)</f>
        <v>49</v>
      </c>
      <c r="H29" s="81">
        <v>36</v>
      </c>
      <c r="I29" s="81" t="s">
        <v>0</v>
      </c>
      <c r="J29" s="322">
        <f>SUM(H29:I29)</f>
        <v>36</v>
      </c>
      <c r="K29" s="41">
        <f aca="true" t="shared" si="4" ref="K29:K47">D29+G29+J29</f>
        <v>93</v>
      </c>
      <c r="N29" s="5"/>
    </row>
    <row r="30" spans="1:14" ht="12.75">
      <c r="A30" s="221" t="s">
        <v>48</v>
      </c>
      <c r="B30" s="81" t="s">
        <v>0</v>
      </c>
      <c r="C30" s="81">
        <v>1</v>
      </c>
      <c r="D30" s="322">
        <f aca="true" t="shared" si="5" ref="D30:D44">SUM(B30:C30)</f>
        <v>1</v>
      </c>
      <c r="E30" s="246">
        <v>13</v>
      </c>
      <c r="F30" s="81" t="s">
        <v>0</v>
      </c>
      <c r="G30" s="324">
        <f aca="true" t="shared" si="6" ref="G30:G46">SUM(E30:F30)</f>
        <v>13</v>
      </c>
      <c r="H30" s="81">
        <v>16</v>
      </c>
      <c r="I30" s="81" t="s">
        <v>0</v>
      </c>
      <c r="J30" s="322">
        <f aca="true" t="shared" si="7" ref="J30:J46">SUM(H30:I30)</f>
        <v>16</v>
      </c>
      <c r="K30" s="41">
        <f t="shared" si="4"/>
        <v>30</v>
      </c>
      <c r="N30" s="5"/>
    </row>
    <row r="31" spans="1:14" ht="12.75">
      <c r="A31" s="221" t="s">
        <v>49</v>
      </c>
      <c r="B31" s="81" t="s">
        <v>0</v>
      </c>
      <c r="C31" s="81">
        <v>1</v>
      </c>
      <c r="D31" s="322">
        <f t="shared" si="5"/>
        <v>1</v>
      </c>
      <c r="E31" s="246">
        <v>8</v>
      </c>
      <c r="F31" s="81" t="s">
        <v>0</v>
      </c>
      <c r="G31" s="324">
        <f t="shared" si="6"/>
        <v>8</v>
      </c>
      <c r="H31" s="81" t="s">
        <v>0</v>
      </c>
      <c r="I31" s="81" t="s">
        <v>0</v>
      </c>
      <c r="J31" s="322">
        <f t="shared" si="7"/>
        <v>0</v>
      </c>
      <c r="K31" s="41">
        <f>D31+G31+J31</f>
        <v>9</v>
      </c>
      <c r="N31" s="5"/>
    </row>
    <row r="32" spans="1:14" ht="12.75">
      <c r="A32" s="221" t="s">
        <v>50</v>
      </c>
      <c r="B32" s="81">
        <v>8</v>
      </c>
      <c r="C32" s="81">
        <v>13</v>
      </c>
      <c r="D32" s="322">
        <f t="shared" si="5"/>
        <v>21</v>
      </c>
      <c r="E32" s="246">
        <v>135</v>
      </c>
      <c r="F32" s="81">
        <v>12</v>
      </c>
      <c r="G32" s="324">
        <f t="shared" si="6"/>
        <v>147</v>
      </c>
      <c r="H32" s="81">
        <v>93</v>
      </c>
      <c r="I32" s="81">
        <v>4</v>
      </c>
      <c r="J32" s="322">
        <f t="shared" si="7"/>
        <v>97</v>
      </c>
      <c r="K32" s="41">
        <f t="shared" si="4"/>
        <v>265</v>
      </c>
      <c r="N32" s="5"/>
    </row>
    <row r="33" spans="1:14" ht="12.75">
      <c r="A33" s="221" t="s">
        <v>51</v>
      </c>
      <c r="B33" s="81">
        <v>1</v>
      </c>
      <c r="C33" s="81">
        <v>2</v>
      </c>
      <c r="D33" s="322">
        <f t="shared" si="5"/>
        <v>3</v>
      </c>
      <c r="E33" s="246">
        <v>119</v>
      </c>
      <c r="F33" s="81" t="s">
        <v>0</v>
      </c>
      <c r="G33" s="324">
        <f t="shared" si="6"/>
        <v>119</v>
      </c>
      <c r="H33" s="81">
        <v>20</v>
      </c>
      <c r="I33" s="81" t="s">
        <v>0</v>
      </c>
      <c r="J33" s="322">
        <f t="shared" si="7"/>
        <v>20</v>
      </c>
      <c r="K33" s="41">
        <f t="shared" si="4"/>
        <v>142</v>
      </c>
      <c r="N33" s="5"/>
    </row>
    <row r="34" spans="1:14" ht="12.75">
      <c r="A34" s="221" t="s">
        <v>52</v>
      </c>
      <c r="B34" s="81">
        <v>1</v>
      </c>
      <c r="C34" s="81">
        <v>1</v>
      </c>
      <c r="D34" s="322">
        <f t="shared" si="5"/>
        <v>2</v>
      </c>
      <c r="E34" s="246">
        <v>10</v>
      </c>
      <c r="F34" s="81" t="s">
        <v>0</v>
      </c>
      <c r="G34" s="324">
        <f t="shared" si="6"/>
        <v>10</v>
      </c>
      <c r="H34" s="81">
        <v>14</v>
      </c>
      <c r="I34" s="81">
        <v>3</v>
      </c>
      <c r="J34" s="322">
        <f t="shared" si="7"/>
        <v>17</v>
      </c>
      <c r="K34" s="41">
        <f t="shared" si="4"/>
        <v>29</v>
      </c>
      <c r="N34" s="5"/>
    </row>
    <row r="35" spans="1:14" ht="12.75">
      <c r="A35" s="221" t="s">
        <v>53</v>
      </c>
      <c r="B35" s="81">
        <v>2</v>
      </c>
      <c r="C35" s="81">
        <v>1</v>
      </c>
      <c r="D35" s="322">
        <f t="shared" si="5"/>
        <v>3</v>
      </c>
      <c r="E35" s="246">
        <v>33</v>
      </c>
      <c r="F35" s="81" t="s">
        <v>0</v>
      </c>
      <c r="G35" s="324">
        <f t="shared" si="6"/>
        <v>33</v>
      </c>
      <c r="H35" s="81">
        <v>3</v>
      </c>
      <c r="I35" s="81" t="s">
        <v>0</v>
      </c>
      <c r="J35" s="322">
        <f t="shared" si="7"/>
        <v>3</v>
      </c>
      <c r="K35" s="41">
        <f t="shared" si="4"/>
        <v>39</v>
      </c>
      <c r="N35" s="5"/>
    </row>
    <row r="36" spans="1:14" ht="12.75">
      <c r="A36" s="221" t="s">
        <v>54</v>
      </c>
      <c r="B36" s="81">
        <v>1</v>
      </c>
      <c r="C36" s="81">
        <v>6</v>
      </c>
      <c r="D36" s="322">
        <f t="shared" si="5"/>
        <v>7</v>
      </c>
      <c r="E36" s="246">
        <v>35</v>
      </c>
      <c r="F36" s="81">
        <v>2</v>
      </c>
      <c r="G36" s="324">
        <f t="shared" si="6"/>
        <v>37</v>
      </c>
      <c r="H36" s="81">
        <v>11</v>
      </c>
      <c r="I36" s="81" t="s">
        <v>0</v>
      </c>
      <c r="J36" s="322">
        <f t="shared" si="7"/>
        <v>11</v>
      </c>
      <c r="K36" s="41">
        <f t="shared" si="4"/>
        <v>55</v>
      </c>
      <c r="N36" s="5"/>
    </row>
    <row r="37" spans="1:14" ht="12.75">
      <c r="A37" s="221" t="s">
        <v>55</v>
      </c>
      <c r="B37" s="81">
        <v>5</v>
      </c>
      <c r="C37" s="81">
        <v>7</v>
      </c>
      <c r="D37" s="322">
        <f t="shared" si="5"/>
        <v>12</v>
      </c>
      <c r="E37" s="246">
        <v>37</v>
      </c>
      <c r="F37" s="81">
        <v>1</v>
      </c>
      <c r="G37" s="324">
        <f t="shared" si="6"/>
        <v>38</v>
      </c>
      <c r="H37" s="81">
        <v>1</v>
      </c>
      <c r="I37" s="81" t="s">
        <v>0</v>
      </c>
      <c r="J37" s="322">
        <f t="shared" si="7"/>
        <v>1</v>
      </c>
      <c r="K37" s="41">
        <f t="shared" si="4"/>
        <v>51</v>
      </c>
      <c r="N37" s="5"/>
    </row>
    <row r="38" spans="1:14" ht="12.75">
      <c r="A38" s="221" t="s">
        <v>56</v>
      </c>
      <c r="B38" s="81">
        <v>2</v>
      </c>
      <c r="C38" s="81">
        <v>4</v>
      </c>
      <c r="D38" s="322">
        <f t="shared" si="5"/>
        <v>6</v>
      </c>
      <c r="E38" s="246">
        <v>105</v>
      </c>
      <c r="F38" s="81">
        <v>12</v>
      </c>
      <c r="G38" s="324">
        <f t="shared" si="6"/>
        <v>117</v>
      </c>
      <c r="H38" s="81">
        <v>93</v>
      </c>
      <c r="I38" s="81" t="s">
        <v>0</v>
      </c>
      <c r="J38" s="322">
        <f t="shared" si="7"/>
        <v>93</v>
      </c>
      <c r="K38" s="41">
        <f t="shared" si="4"/>
        <v>216</v>
      </c>
      <c r="N38" s="5"/>
    </row>
    <row r="39" spans="1:14" ht="12.75">
      <c r="A39" s="221" t="s">
        <v>57</v>
      </c>
      <c r="B39" s="81" t="s">
        <v>0</v>
      </c>
      <c r="C39" s="81">
        <v>1</v>
      </c>
      <c r="D39" s="322">
        <f t="shared" si="5"/>
        <v>1</v>
      </c>
      <c r="E39" s="246">
        <v>11.5</v>
      </c>
      <c r="F39" s="81">
        <v>2</v>
      </c>
      <c r="G39" s="324">
        <f t="shared" si="6"/>
        <v>13.5</v>
      </c>
      <c r="H39" s="81">
        <v>31.5</v>
      </c>
      <c r="I39" s="81" t="s">
        <v>0</v>
      </c>
      <c r="J39" s="322">
        <f t="shared" si="7"/>
        <v>31.5</v>
      </c>
      <c r="K39" s="41">
        <f t="shared" si="4"/>
        <v>46</v>
      </c>
      <c r="N39" s="5"/>
    </row>
    <row r="40" spans="1:14" ht="12.75">
      <c r="A40" s="221" t="s">
        <v>58</v>
      </c>
      <c r="B40" s="81">
        <v>2</v>
      </c>
      <c r="C40" s="81">
        <v>5</v>
      </c>
      <c r="D40" s="322">
        <f t="shared" si="5"/>
        <v>7</v>
      </c>
      <c r="E40" s="246">
        <v>44</v>
      </c>
      <c r="F40" s="81" t="s">
        <v>0</v>
      </c>
      <c r="G40" s="324">
        <f t="shared" si="6"/>
        <v>44</v>
      </c>
      <c r="H40" s="81">
        <v>9</v>
      </c>
      <c r="I40" s="81" t="s">
        <v>0</v>
      </c>
      <c r="J40" s="322">
        <f t="shared" si="7"/>
        <v>9</v>
      </c>
      <c r="K40" s="41">
        <f t="shared" si="4"/>
        <v>60</v>
      </c>
      <c r="N40" s="5"/>
    </row>
    <row r="41" spans="1:14" ht="12.75">
      <c r="A41" s="221" t="s">
        <v>59</v>
      </c>
      <c r="B41" s="81">
        <v>7</v>
      </c>
      <c r="C41" s="81">
        <v>11</v>
      </c>
      <c r="D41" s="322">
        <f t="shared" si="5"/>
        <v>18</v>
      </c>
      <c r="E41" s="246">
        <v>107</v>
      </c>
      <c r="F41" s="81">
        <v>3</v>
      </c>
      <c r="G41" s="324">
        <f t="shared" si="6"/>
        <v>110</v>
      </c>
      <c r="H41" s="81">
        <v>25</v>
      </c>
      <c r="I41" s="81">
        <v>2</v>
      </c>
      <c r="J41" s="322">
        <f t="shared" si="7"/>
        <v>27</v>
      </c>
      <c r="K41" s="41">
        <f t="shared" si="4"/>
        <v>155</v>
      </c>
      <c r="N41" s="5"/>
    </row>
    <row r="42" spans="1:14" ht="12.75">
      <c r="A42" s="221" t="s">
        <v>60</v>
      </c>
      <c r="B42" s="81">
        <v>10</v>
      </c>
      <c r="C42" s="81">
        <v>17</v>
      </c>
      <c r="D42" s="322">
        <f t="shared" si="5"/>
        <v>27</v>
      </c>
      <c r="E42" s="246">
        <v>185</v>
      </c>
      <c r="F42" s="81">
        <v>5</v>
      </c>
      <c r="G42" s="324">
        <f t="shared" si="6"/>
        <v>190</v>
      </c>
      <c r="H42" s="81">
        <v>25</v>
      </c>
      <c r="I42" s="81">
        <v>8</v>
      </c>
      <c r="J42" s="322">
        <f t="shared" si="7"/>
        <v>33</v>
      </c>
      <c r="K42" s="41">
        <f t="shared" si="4"/>
        <v>250</v>
      </c>
      <c r="N42" s="5"/>
    </row>
    <row r="43" spans="1:14" ht="12.75">
      <c r="A43" s="221" t="s">
        <v>61</v>
      </c>
      <c r="B43" s="81">
        <v>9</v>
      </c>
      <c r="C43" s="81">
        <v>7</v>
      </c>
      <c r="D43" s="322">
        <f t="shared" si="5"/>
        <v>16</v>
      </c>
      <c r="E43" s="246">
        <v>138</v>
      </c>
      <c r="F43" s="81">
        <v>8</v>
      </c>
      <c r="G43" s="324">
        <f t="shared" si="6"/>
        <v>146</v>
      </c>
      <c r="H43" s="81">
        <v>41</v>
      </c>
      <c r="I43" s="81">
        <v>4</v>
      </c>
      <c r="J43" s="322">
        <f t="shared" si="7"/>
        <v>45</v>
      </c>
      <c r="K43" s="41">
        <f t="shared" si="4"/>
        <v>207</v>
      </c>
      <c r="N43" s="5"/>
    </row>
    <row r="44" spans="1:14" ht="12.75">
      <c r="A44" s="221" t="s">
        <v>62</v>
      </c>
      <c r="B44" s="81" t="s">
        <v>0</v>
      </c>
      <c r="C44" s="81">
        <v>1</v>
      </c>
      <c r="D44" s="322">
        <f t="shared" si="5"/>
        <v>1</v>
      </c>
      <c r="E44" s="246">
        <v>14</v>
      </c>
      <c r="F44" s="81">
        <v>1</v>
      </c>
      <c r="G44" s="324">
        <f t="shared" si="6"/>
        <v>15</v>
      </c>
      <c r="H44" s="81">
        <v>12</v>
      </c>
      <c r="I44" s="81" t="s">
        <v>0</v>
      </c>
      <c r="J44" s="322">
        <f t="shared" si="7"/>
        <v>12</v>
      </c>
      <c r="K44" s="41">
        <f t="shared" si="4"/>
        <v>28</v>
      </c>
      <c r="N44" s="5"/>
    </row>
    <row r="45" spans="1:14" ht="12.75">
      <c r="A45" s="221" t="s">
        <v>63</v>
      </c>
      <c r="B45" s="81" t="s">
        <v>0</v>
      </c>
      <c r="C45" s="81">
        <v>4</v>
      </c>
      <c r="D45" s="322">
        <f>SUM(B45:C45)</f>
        <v>4</v>
      </c>
      <c r="E45" s="246">
        <v>10</v>
      </c>
      <c r="F45" s="81">
        <v>1</v>
      </c>
      <c r="G45" s="324">
        <f t="shared" si="6"/>
        <v>11</v>
      </c>
      <c r="H45" s="81">
        <v>1</v>
      </c>
      <c r="I45" s="81" t="s">
        <v>0</v>
      </c>
      <c r="J45" s="322">
        <f t="shared" si="7"/>
        <v>1</v>
      </c>
      <c r="K45" s="41">
        <f t="shared" si="4"/>
        <v>16</v>
      </c>
      <c r="N45" s="5"/>
    </row>
    <row r="46" spans="1:14" ht="12.75">
      <c r="A46" s="231" t="s">
        <v>3</v>
      </c>
      <c r="B46" s="236">
        <f>SUM(B29:B45)</f>
        <v>52</v>
      </c>
      <c r="C46" s="236">
        <f>SUM(C29:C45)</f>
        <v>86</v>
      </c>
      <c r="D46" s="322">
        <f>SUM(D29:D45)</f>
        <v>138</v>
      </c>
      <c r="E46" s="164">
        <f>SUM(E29:E45)</f>
        <v>1052.5</v>
      </c>
      <c r="F46" s="236">
        <v>12</v>
      </c>
      <c r="G46" s="320">
        <f t="shared" si="6"/>
        <v>1064.5</v>
      </c>
      <c r="H46" s="236">
        <f>SUM(H29:H45)</f>
        <v>431.5</v>
      </c>
      <c r="I46" s="236">
        <v>21</v>
      </c>
      <c r="J46" s="322">
        <f t="shared" si="7"/>
        <v>452.5</v>
      </c>
      <c r="K46" s="41">
        <f t="shared" si="4"/>
        <v>1655</v>
      </c>
      <c r="N46" s="5"/>
    </row>
    <row r="47" spans="1:13" ht="12.75">
      <c r="A47" s="232" t="s">
        <v>4</v>
      </c>
      <c r="B47" s="70">
        <f>(B46/D46)</f>
        <v>0.37681159420289856</v>
      </c>
      <c r="C47" s="70">
        <f>C46/D46</f>
        <v>0.6231884057971014</v>
      </c>
      <c r="D47" s="323">
        <f>D46/K46</f>
        <v>0.08338368580060423</v>
      </c>
      <c r="E47" s="247">
        <f>E46/G46</f>
        <v>0.9887271019257867</v>
      </c>
      <c r="F47" s="248">
        <f>(F46/G46)</f>
        <v>0.011272898074213245</v>
      </c>
      <c r="G47" s="326">
        <f>G46/K46</f>
        <v>0.643202416918429</v>
      </c>
      <c r="H47" s="245">
        <f>(H46/J46)</f>
        <v>0.9535911602209944</v>
      </c>
      <c r="I47" s="70">
        <f>I46/J46</f>
        <v>0.04640883977900553</v>
      </c>
      <c r="J47" s="327">
        <f>J46/K46</f>
        <v>0.27341389728096677</v>
      </c>
      <c r="K47" s="41">
        <f t="shared" si="4"/>
        <v>1</v>
      </c>
      <c r="L47" s="110"/>
      <c r="M47" s="110"/>
    </row>
    <row r="49" spans="1:9" ht="12.75">
      <c r="A49" s="105" t="s">
        <v>284</v>
      </c>
      <c r="B49" s="6"/>
      <c r="C49" s="6"/>
      <c r="D49" s="6"/>
      <c r="E49" s="6"/>
      <c r="F49" s="6"/>
      <c r="G49" s="6"/>
      <c r="H49" s="6"/>
      <c r="I49" s="6"/>
    </row>
    <row r="50" spans="1:11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5"/>
    </row>
    <row r="51" spans="1:10" ht="30.75">
      <c r="A51" s="31" t="s">
        <v>0</v>
      </c>
      <c r="B51" s="243" t="s">
        <v>74</v>
      </c>
      <c r="C51" s="243" t="s">
        <v>16</v>
      </c>
      <c r="D51" s="243" t="s">
        <v>17</v>
      </c>
      <c r="E51" s="243" t="s">
        <v>21</v>
      </c>
      <c r="F51" s="243" t="s">
        <v>72</v>
      </c>
      <c r="G51" s="243" t="s">
        <v>11</v>
      </c>
      <c r="H51" s="150" t="s">
        <v>3</v>
      </c>
      <c r="I51" s="58"/>
      <c r="J51" s="5"/>
    </row>
    <row r="52" spans="1:10" ht="12.75">
      <c r="A52" s="233" t="s">
        <v>47</v>
      </c>
      <c r="B52" s="84">
        <v>55</v>
      </c>
      <c r="C52" s="87" t="s">
        <v>0</v>
      </c>
      <c r="D52" s="87">
        <v>6</v>
      </c>
      <c r="E52" s="84">
        <v>253</v>
      </c>
      <c r="F52" s="88" t="s">
        <v>0</v>
      </c>
      <c r="G52" s="88" t="s">
        <v>0</v>
      </c>
      <c r="H52" s="236">
        <f>SUM(B52:G52)</f>
        <v>314</v>
      </c>
      <c r="I52" s="31"/>
      <c r="J52" s="5"/>
    </row>
    <row r="53" spans="1:10" ht="12.75">
      <c r="A53" s="234" t="s">
        <v>48</v>
      </c>
      <c r="B53" s="81">
        <v>13</v>
      </c>
      <c r="C53" s="81">
        <v>2</v>
      </c>
      <c r="D53" s="81">
        <v>3</v>
      </c>
      <c r="E53" s="81">
        <v>160</v>
      </c>
      <c r="F53" s="81" t="s">
        <v>0</v>
      </c>
      <c r="G53" s="81" t="s">
        <v>0</v>
      </c>
      <c r="H53" s="236">
        <f>SUM(B53:G53)</f>
        <v>178</v>
      </c>
      <c r="I53" s="31"/>
      <c r="J53" s="5"/>
    </row>
    <row r="54" spans="1:10" ht="12.75">
      <c r="A54" s="234" t="s">
        <v>63</v>
      </c>
      <c r="B54" s="81">
        <v>27</v>
      </c>
      <c r="C54" s="81" t="s">
        <v>0</v>
      </c>
      <c r="D54" s="81">
        <v>2</v>
      </c>
      <c r="E54" s="81">
        <v>30</v>
      </c>
      <c r="F54" s="81">
        <v>1</v>
      </c>
      <c r="G54" s="81" t="s">
        <v>0</v>
      </c>
      <c r="H54" s="236">
        <f>SUM(B54:G54)</f>
        <v>60</v>
      </c>
      <c r="I54" s="31"/>
      <c r="J54" s="5"/>
    </row>
    <row r="55" spans="1:10" ht="12.75">
      <c r="A55" s="234" t="s">
        <v>49</v>
      </c>
      <c r="B55" s="81">
        <v>1</v>
      </c>
      <c r="C55" s="81" t="s">
        <v>0</v>
      </c>
      <c r="D55" s="81">
        <v>2</v>
      </c>
      <c r="E55" s="81">
        <v>49</v>
      </c>
      <c r="F55" s="81" t="s">
        <v>0</v>
      </c>
      <c r="G55" s="81" t="s">
        <v>0</v>
      </c>
      <c r="H55" s="236">
        <f>SUM(B55:G55)</f>
        <v>52</v>
      </c>
      <c r="I55" s="31"/>
      <c r="J55" s="5"/>
    </row>
    <row r="56" spans="1:10" ht="12.75">
      <c r="A56" s="234" t="s">
        <v>50</v>
      </c>
      <c r="B56" s="81">
        <v>47</v>
      </c>
      <c r="C56" s="81">
        <v>22</v>
      </c>
      <c r="D56" s="81">
        <v>9</v>
      </c>
      <c r="E56" s="81">
        <v>367</v>
      </c>
      <c r="F56" s="81">
        <v>7</v>
      </c>
      <c r="G56" s="81">
        <v>6</v>
      </c>
      <c r="H56" s="236">
        <f>SUM(B56:G56)</f>
        <v>458</v>
      </c>
      <c r="I56" s="31"/>
      <c r="J56" s="5"/>
    </row>
    <row r="57" spans="1:10" ht="12.75">
      <c r="A57" s="234" t="s">
        <v>51</v>
      </c>
      <c r="B57" s="81">
        <v>50</v>
      </c>
      <c r="C57" s="81" t="s">
        <v>0</v>
      </c>
      <c r="D57" s="81">
        <v>4</v>
      </c>
      <c r="E57" s="81">
        <v>297</v>
      </c>
      <c r="F57" s="81" t="s">
        <v>0</v>
      </c>
      <c r="G57" s="81" t="s">
        <v>0</v>
      </c>
      <c r="H57" s="236">
        <f aca="true" t="shared" si="8" ref="H57:H68">SUM(B57:G57)</f>
        <v>351</v>
      </c>
      <c r="I57" s="31"/>
      <c r="J57" s="5"/>
    </row>
    <row r="58" spans="1:10" ht="12.75">
      <c r="A58" s="234" t="s">
        <v>52</v>
      </c>
      <c r="B58" s="81">
        <v>7</v>
      </c>
      <c r="C58" s="81">
        <v>1</v>
      </c>
      <c r="D58" s="81">
        <v>1</v>
      </c>
      <c r="E58" s="81">
        <v>121</v>
      </c>
      <c r="F58" s="81">
        <v>2</v>
      </c>
      <c r="G58" s="81">
        <v>1</v>
      </c>
      <c r="H58" s="236">
        <f t="shared" si="8"/>
        <v>133</v>
      </c>
      <c r="I58" s="31"/>
      <c r="J58" s="5"/>
    </row>
    <row r="59" spans="1:10" ht="12.75">
      <c r="A59" s="234" t="s">
        <v>53</v>
      </c>
      <c r="B59" s="81">
        <v>46</v>
      </c>
      <c r="C59" s="81" t="s">
        <v>0</v>
      </c>
      <c r="D59" s="81">
        <v>4</v>
      </c>
      <c r="E59" s="81">
        <v>168</v>
      </c>
      <c r="F59" s="81">
        <v>31</v>
      </c>
      <c r="G59" s="81" t="s">
        <v>0</v>
      </c>
      <c r="H59" s="236">
        <f t="shared" si="8"/>
        <v>249</v>
      </c>
      <c r="I59" s="31"/>
      <c r="J59" s="5"/>
    </row>
    <row r="60" spans="1:10" ht="12.75">
      <c r="A60" s="234" t="s">
        <v>54</v>
      </c>
      <c r="B60" s="81">
        <v>28</v>
      </c>
      <c r="C60" s="81" t="s">
        <v>0</v>
      </c>
      <c r="D60" s="81">
        <v>1</v>
      </c>
      <c r="E60" s="81">
        <v>167</v>
      </c>
      <c r="F60" s="81">
        <v>5</v>
      </c>
      <c r="G60" s="81" t="s">
        <v>0</v>
      </c>
      <c r="H60" s="236">
        <f t="shared" si="8"/>
        <v>201</v>
      </c>
      <c r="I60" s="31"/>
      <c r="J60" s="5"/>
    </row>
    <row r="61" spans="1:10" ht="12.75">
      <c r="A61" s="234" t="s">
        <v>55</v>
      </c>
      <c r="B61" s="81">
        <v>27</v>
      </c>
      <c r="C61" s="81" t="s">
        <v>0</v>
      </c>
      <c r="D61" s="81">
        <v>1</v>
      </c>
      <c r="E61" s="81">
        <v>251</v>
      </c>
      <c r="F61" s="81">
        <v>1</v>
      </c>
      <c r="G61" s="81" t="s">
        <v>0</v>
      </c>
      <c r="H61" s="236">
        <f t="shared" si="8"/>
        <v>280</v>
      </c>
      <c r="I61" s="31"/>
      <c r="J61" s="5"/>
    </row>
    <row r="62" spans="1:10" ht="12.75">
      <c r="A62" s="234" t="s">
        <v>56</v>
      </c>
      <c r="B62" s="81">
        <v>69</v>
      </c>
      <c r="C62" s="81">
        <v>1</v>
      </c>
      <c r="D62" s="81">
        <v>3</v>
      </c>
      <c r="E62" s="81">
        <v>459</v>
      </c>
      <c r="F62" s="81" t="s">
        <v>0</v>
      </c>
      <c r="G62" s="81" t="s">
        <v>0</v>
      </c>
      <c r="H62" s="236">
        <f t="shared" si="8"/>
        <v>532</v>
      </c>
      <c r="I62" s="31"/>
      <c r="J62" s="5"/>
    </row>
    <row r="63" spans="1:10" ht="12.75">
      <c r="A63" s="234" t="s">
        <v>57</v>
      </c>
      <c r="B63" s="81">
        <v>6</v>
      </c>
      <c r="C63" s="81">
        <v>6</v>
      </c>
      <c r="D63" s="81" t="s">
        <v>0</v>
      </c>
      <c r="E63" s="81">
        <v>123.75</v>
      </c>
      <c r="F63" s="81">
        <v>3</v>
      </c>
      <c r="G63" s="81" t="s">
        <v>0</v>
      </c>
      <c r="H63" s="236">
        <f t="shared" si="8"/>
        <v>138.75</v>
      </c>
      <c r="I63" s="31"/>
      <c r="J63" s="5"/>
    </row>
    <row r="64" spans="1:10" ht="12.75">
      <c r="A64" s="234" t="s">
        <v>58</v>
      </c>
      <c r="B64" s="81">
        <v>7</v>
      </c>
      <c r="C64" s="81" t="s">
        <v>0</v>
      </c>
      <c r="D64" s="81">
        <v>2</v>
      </c>
      <c r="E64" s="81">
        <v>183</v>
      </c>
      <c r="F64" s="81" t="s">
        <v>0</v>
      </c>
      <c r="G64" s="81" t="s">
        <v>0</v>
      </c>
      <c r="H64" s="236">
        <f t="shared" si="8"/>
        <v>192</v>
      </c>
      <c r="I64" s="31"/>
      <c r="J64" s="5"/>
    </row>
    <row r="65" spans="1:10" ht="12.75">
      <c r="A65" s="234" t="s">
        <v>59</v>
      </c>
      <c r="B65" s="81">
        <v>37</v>
      </c>
      <c r="C65" s="81" t="s">
        <v>0</v>
      </c>
      <c r="D65" s="81">
        <v>5</v>
      </c>
      <c r="E65" s="81">
        <v>254</v>
      </c>
      <c r="F65" s="81" t="s">
        <v>0</v>
      </c>
      <c r="G65" s="81" t="s">
        <v>0</v>
      </c>
      <c r="H65" s="236">
        <f t="shared" si="8"/>
        <v>296</v>
      </c>
      <c r="I65" s="31"/>
      <c r="J65" s="5"/>
    </row>
    <row r="66" spans="1:10" ht="12.75">
      <c r="A66" s="234" t="s">
        <v>60</v>
      </c>
      <c r="B66" s="81">
        <v>150</v>
      </c>
      <c r="C66" s="81">
        <v>36</v>
      </c>
      <c r="D66" s="81">
        <v>20</v>
      </c>
      <c r="E66" s="81">
        <v>654</v>
      </c>
      <c r="F66" s="81">
        <v>46</v>
      </c>
      <c r="G66" s="81">
        <v>3</v>
      </c>
      <c r="H66" s="236">
        <f t="shared" si="8"/>
        <v>909</v>
      </c>
      <c r="I66" s="31"/>
      <c r="J66" s="5"/>
    </row>
    <row r="67" spans="1:10" ht="12.75">
      <c r="A67" s="234" t="s">
        <v>61</v>
      </c>
      <c r="B67" s="81">
        <v>35</v>
      </c>
      <c r="C67" s="81" t="s">
        <v>0</v>
      </c>
      <c r="D67" s="81">
        <v>9</v>
      </c>
      <c r="E67" s="81">
        <v>304</v>
      </c>
      <c r="F67" s="81">
        <v>1</v>
      </c>
      <c r="G67" s="81">
        <v>1</v>
      </c>
      <c r="H67" s="236">
        <f t="shared" si="8"/>
        <v>350</v>
      </c>
      <c r="I67" s="31"/>
      <c r="J67" s="5"/>
    </row>
    <row r="68" spans="1:10" ht="12.75">
      <c r="A68" s="234" t="s">
        <v>62</v>
      </c>
      <c r="B68" s="81">
        <v>2</v>
      </c>
      <c r="C68" s="81">
        <v>3</v>
      </c>
      <c r="D68" s="81">
        <v>1</v>
      </c>
      <c r="E68" s="81">
        <v>181</v>
      </c>
      <c r="F68" s="81">
        <v>2</v>
      </c>
      <c r="G68" s="81" t="s">
        <v>0</v>
      </c>
      <c r="H68" s="236">
        <f t="shared" si="8"/>
        <v>189</v>
      </c>
      <c r="I68" s="31"/>
      <c r="J68" s="5"/>
    </row>
    <row r="69" spans="1:10" ht="12.75">
      <c r="A69" s="194" t="s">
        <v>3</v>
      </c>
      <c r="B69" s="140">
        <v>607</v>
      </c>
      <c r="C69" s="140">
        <v>71</v>
      </c>
      <c r="D69" s="140">
        <v>73</v>
      </c>
      <c r="E69" s="140">
        <v>4021.75</v>
      </c>
      <c r="F69" s="140">
        <v>99</v>
      </c>
      <c r="G69" s="140">
        <v>11</v>
      </c>
      <c r="H69" s="140">
        <f>SUM(H52:H68)</f>
        <v>4882.75</v>
      </c>
      <c r="I69" s="31"/>
      <c r="J69" s="5"/>
    </row>
    <row r="70" spans="1:11" ht="12.75">
      <c r="A70" s="194" t="s">
        <v>4</v>
      </c>
      <c r="B70" s="63">
        <f>B69/H69</f>
        <v>0.1243151912344478</v>
      </c>
      <c r="C70" s="63">
        <f>C69/H69</f>
        <v>0.014540986124622395</v>
      </c>
      <c r="D70" s="63">
        <f>D69/H69</f>
        <v>0.014950591367569505</v>
      </c>
      <c r="E70" s="63">
        <f>E69/H69</f>
        <v>0.8236649429112692</v>
      </c>
      <c r="F70" s="63">
        <f>F69/H69</f>
        <v>0.02027545952588193</v>
      </c>
      <c r="G70" s="244">
        <f>G69/H69</f>
        <v>0.0022528288362091034</v>
      </c>
      <c r="H70" s="31"/>
      <c r="I70" s="60"/>
      <c r="J70" s="60"/>
      <c r="K70" s="5"/>
    </row>
    <row r="71" spans="1:11" ht="12.75">
      <c r="A71" s="31"/>
      <c r="B71" s="31"/>
      <c r="C71" s="85"/>
      <c r="D71" s="34"/>
      <c r="E71" s="34"/>
      <c r="F71" s="85"/>
      <c r="G71" s="34"/>
      <c r="H71" s="34"/>
      <c r="I71" s="85"/>
      <c r="J71" s="31"/>
      <c r="K71" s="5"/>
    </row>
    <row r="72" spans="1:11" ht="15">
      <c r="A72" s="102" t="s">
        <v>285</v>
      </c>
      <c r="B72" s="31"/>
      <c r="C72" s="31"/>
      <c r="D72" s="31"/>
      <c r="E72" s="31"/>
      <c r="F72" s="31"/>
      <c r="G72" s="31"/>
      <c r="H72" s="31"/>
      <c r="I72" s="31"/>
      <c r="J72" s="31"/>
      <c r="K72" s="5"/>
    </row>
    <row r="73" spans="1:11" ht="12.75">
      <c r="A73" s="34"/>
      <c r="B73" s="31"/>
      <c r="C73" s="31"/>
      <c r="D73" s="31"/>
      <c r="E73" s="31"/>
      <c r="F73" s="31"/>
      <c r="G73" s="31"/>
      <c r="H73" s="31"/>
      <c r="I73" s="31"/>
      <c r="J73" s="31"/>
      <c r="K73" s="5"/>
    </row>
    <row r="74" spans="1:9" ht="21">
      <c r="A74" s="31" t="s">
        <v>0</v>
      </c>
      <c r="B74" s="243" t="s">
        <v>208</v>
      </c>
      <c r="C74" s="243" t="s">
        <v>209</v>
      </c>
      <c r="D74" s="243" t="s">
        <v>210</v>
      </c>
      <c r="E74" s="243" t="s">
        <v>211</v>
      </c>
      <c r="F74" s="243" t="s">
        <v>212</v>
      </c>
      <c r="G74" s="243" t="s">
        <v>213</v>
      </c>
      <c r="H74" s="243" t="s">
        <v>214</v>
      </c>
      <c r="I74" s="243" t="s">
        <v>215</v>
      </c>
    </row>
    <row r="75" spans="1:9" ht="12.75">
      <c r="A75" s="234" t="s">
        <v>47</v>
      </c>
      <c r="B75" s="31">
        <v>21</v>
      </c>
      <c r="C75" s="31">
        <v>98</v>
      </c>
      <c r="D75" s="31">
        <v>34</v>
      </c>
      <c r="E75" s="31">
        <v>17</v>
      </c>
      <c r="F75" s="31">
        <v>35</v>
      </c>
      <c r="G75" s="31">
        <v>7</v>
      </c>
      <c r="H75" s="31">
        <v>45</v>
      </c>
      <c r="I75" s="31">
        <v>8</v>
      </c>
    </row>
    <row r="76" spans="1:9" s="36" customFormat="1" ht="12.75">
      <c r="A76" s="233" t="s">
        <v>48</v>
      </c>
      <c r="B76" s="35">
        <v>13</v>
      </c>
      <c r="C76" s="86">
        <v>55</v>
      </c>
      <c r="D76" s="86">
        <v>16</v>
      </c>
      <c r="E76" s="35">
        <v>7</v>
      </c>
      <c r="F76" s="86">
        <v>18</v>
      </c>
      <c r="G76" s="86">
        <v>8</v>
      </c>
      <c r="H76" s="35">
        <v>15</v>
      </c>
      <c r="I76" s="35">
        <v>2</v>
      </c>
    </row>
    <row r="77" spans="1:9" ht="12.75">
      <c r="A77" s="235" t="s">
        <v>63</v>
      </c>
      <c r="B77" s="60">
        <v>12</v>
      </c>
      <c r="C77" s="60">
        <v>11</v>
      </c>
      <c r="D77" s="60">
        <v>7</v>
      </c>
      <c r="E77" s="60">
        <v>3</v>
      </c>
      <c r="F77" s="60">
        <v>5</v>
      </c>
      <c r="G77" s="60">
        <v>2</v>
      </c>
      <c r="H77" s="60">
        <v>6</v>
      </c>
      <c r="I77" s="31" t="s">
        <v>0</v>
      </c>
    </row>
    <row r="78" spans="1:9" ht="12.75">
      <c r="A78" s="235" t="s">
        <v>49</v>
      </c>
      <c r="B78" s="60">
        <v>12</v>
      </c>
      <c r="C78" s="60" t="s">
        <v>0</v>
      </c>
      <c r="D78" s="60">
        <v>4</v>
      </c>
      <c r="E78" s="60">
        <v>3</v>
      </c>
      <c r="F78" s="60" t="s">
        <v>0</v>
      </c>
      <c r="G78" s="60">
        <v>3</v>
      </c>
      <c r="H78" s="60">
        <v>6</v>
      </c>
      <c r="I78" s="31" t="s">
        <v>0</v>
      </c>
    </row>
    <row r="79" spans="1:9" ht="12.75">
      <c r="A79" s="235" t="s">
        <v>50</v>
      </c>
      <c r="B79" s="60">
        <v>38</v>
      </c>
      <c r="C79" s="60">
        <v>149</v>
      </c>
      <c r="D79" s="60">
        <v>22</v>
      </c>
      <c r="E79" s="60">
        <v>16</v>
      </c>
      <c r="F79" s="60">
        <v>41</v>
      </c>
      <c r="G79" s="60">
        <v>27</v>
      </c>
      <c r="H79" s="60">
        <v>34</v>
      </c>
      <c r="I79" s="31">
        <v>10</v>
      </c>
    </row>
    <row r="80" spans="1:9" ht="12.75">
      <c r="A80" s="235" t="s">
        <v>51</v>
      </c>
      <c r="B80" s="60">
        <v>40</v>
      </c>
      <c r="C80" s="60">
        <v>127</v>
      </c>
      <c r="D80" s="60">
        <v>33</v>
      </c>
      <c r="E80" s="60">
        <v>11</v>
      </c>
      <c r="F80" s="60">
        <v>24</v>
      </c>
      <c r="G80" s="60">
        <v>9</v>
      </c>
      <c r="H80" s="60">
        <v>31</v>
      </c>
      <c r="I80" s="31">
        <v>4</v>
      </c>
    </row>
    <row r="81" spans="1:9" ht="12.75">
      <c r="A81" s="235" t="s">
        <v>52</v>
      </c>
      <c r="B81" s="60">
        <v>13</v>
      </c>
      <c r="C81" s="60">
        <v>33</v>
      </c>
      <c r="D81" s="60">
        <v>11</v>
      </c>
      <c r="E81" s="60">
        <v>10</v>
      </c>
      <c r="F81" s="60">
        <v>13</v>
      </c>
      <c r="G81" s="60">
        <v>6</v>
      </c>
      <c r="H81" s="60">
        <v>10</v>
      </c>
      <c r="I81" s="31">
        <v>3</v>
      </c>
    </row>
    <row r="82" spans="1:9" ht="12.75">
      <c r="A82" s="235" t="s">
        <v>53</v>
      </c>
      <c r="B82" s="60">
        <v>14</v>
      </c>
      <c r="C82" s="60">
        <v>101</v>
      </c>
      <c r="D82" s="60">
        <v>38</v>
      </c>
      <c r="E82" s="60">
        <v>7</v>
      </c>
      <c r="F82" s="60">
        <v>22</v>
      </c>
      <c r="G82" s="60">
        <v>3</v>
      </c>
      <c r="H82" s="60">
        <v>13</v>
      </c>
      <c r="I82" s="31">
        <v>4</v>
      </c>
    </row>
    <row r="83" spans="1:9" ht="12.75">
      <c r="A83" s="235" t="s">
        <v>54</v>
      </c>
      <c r="B83" s="60">
        <v>26</v>
      </c>
      <c r="C83" s="60">
        <v>12</v>
      </c>
      <c r="D83" s="60">
        <v>17</v>
      </c>
      <c r="E83" s="60">
        <v>6</v>
      </c>
      <c r="F83" s="60">
        <v>9</v>
      </c>
      <c r="G83" s="60">
        <v>8</v>
      </c>
      <c r="H83" s="60">
        <v>11</v>
      </c>
      <c r="I83" s="31">
        <v>1</v>
      </c>
    </row>
    <row r="84" spans="1:9" ht="12.75">
      <c r="A84" s="235" t="s">
        <v>55</v>
      </c>
      <c r="B84" s="60">
        <v>12</v>
      </c>
      <c r="C84" s="60">
        <v>82</v>
      </c>
      <c r="D84" s="60">
        <v>25</v>
      </c>
      <c r="E84" s="60">
        <v>15</v>
      </c>
      <c r="F84" s="60">
        <v>36</v>
      </c>
      <c r="G84" s="60">
        <v>9</v>
      </c>
      <c r="H84" s="60">
        <v>18</v>
      </c>
      <c r="I84" s="31">
        <v>4</v>
      </c>
    </row>
    <row r="85" spans="1:9" ht="12.75">
      <c r="A85" s="235" t="s">
        <v>56</v>
      </c>
      <c r="B85" s="60">
        <v>30</v>
      </c>
      <c r="C85" s="60">
        <v>107</v>
      </c>
      <c r="D85" s="60">
        <v>29</v>
      </c>
      <c r="E85" s="60">
        <v>10</v>
      </c>
      <c r="F85" s="60">
        <v>15</v>
      </c>
      <c r="G85" s="60">
        <v>22</v>
      </c>
      <c r="H85" s="60">
        <v>41</v>
      </c>
      <c r="I85" s="31">
        <v>4</v>
      </c>
    </row>
    <row r="86" spans="1:9" ht="12.75">
      <c r="A86" s="235" t="s">
        <v>57</v>
      </c>
      <c r="B86" s="60">
        <v>21</v>
      </c>
      <c r="C86" s="60">
        <v>11</v>
      </c>
      <c r="D86" s="60">
        <v>7</v>
      </c>
      <c r="E86" s="60">
        <v>12</v>
      </c>
      <c r="F86" s="60">
        <v>5</v>
      </c>
      <c r="G86" s="60">
        <v>5</v>
      </c>
      <c r="H86" s="60">
        <v>11</v>
      </c>
      <c r="I86" s="31" t="s">
        <v>0</v>
      </c>
    </row>
    <row r="87" spans="1:9" ht="12.75">
      <c r="A87" s="235" t="s">
        <v>58</v>
      </c>
      <c r="B87" s="60">
        <v>9</v>
      </c>
      <c r="C87" s="60">
        <v>43</v>
      </c>
      <c r="D87" s="60">
        <v>12</v>
      </c>
      <c r="E87" s="60">
        <v>6</v>
      </c>
      <c r="F87" s="60">
        <v>8</v>
      </c>
      <c r="G87" s="60">
        <v>7</v>
      </c>
      <c r="H87" s="60">
        <v>12</v>
      </c>
      <c r="I87" s="31">
        <v>2</v>
      </c>
    </row>
    <row r="88" spans="1:9" ht="12.75">
      <c r="A88" s="235" t="s">
        <v>59</v>
      </c>
      <c r="B88" s="60">
        <v>49</v>
      </c>
      <c r="C88" s="60">
        <v>70</v>
      </c>
      <c r="D88" s="60">
        <v>34</v>
      </c>
      <c r="E88" s="60">
        <v>19</v>
      </c>
      <c r="F88" s="60">
        <v>50</v>
      </c>
      <c r="G88" s="60">
        <v>14</v>
      </c>
      <c r="H88" s="60">
        <v>25</v>
      </c>
      <c r="I88" s="31">
        <v>7</v>
      </c>
    </row>
    <row r="89" spans="1:9" ht="12.75">
      <c r="A89" s="235" t="s">
        <v>60</v>
      </c>
      <c r="B89" s="60">
        <v>102</v>
      </c>
      <c r="C89" s="60">
        <v>133</v>
      </c>
      <c r="D89" s="60">
        <v>54</v>
      </c>
      <c r="E89" s="60">
        <v>42</v>
      </c>
      <c r="F89" s="60">
        <v>51</v>
      </c>
      <c r="G89" s="60">
        <v>18</v>
      </c>
      <c r="H89" s="60">
        <v>88</v>
      </c>
      <c r="I89" s="31">
        <v>14</v>
      </c>
    </row>
    <row r="90" spans="1:9" ht="12.75">
      <c r="A90" s="235" t="s">
        <v>61</v>
      </c>
      <c r="B90" s="60">
        <v>94</v>
      </c>
      <c r="C90" s="60">
        <v>61</v>
      </c>
      <c r="D90" s="60">
        <v>25</v>
      </c>
      <c r="E90" s="60">
        <v>12</v>
      </c>
      <c r="F90" s="60">
        <v>16</v>
      </c>
      <c r="G90" s="60">
        <v>7</v>
      </c>
      <c r="H90" s="60">
        <v>13</v>
      </c>
      <c r="I90" s="31">
        <v>2</v>
      </c>
    </row>
    <row r="91" spans="1:9" ht="12.75">
      <c r="A91" s="235" t="s">
        <v>62</v>
      </c>
      <c r="B91" s="60">
        <v>36</v>
      </c>
      <c r="C91" s="60">
        <v>36</v>
      </c>
      <c r="D91" s="60">
        <v>15</v>
      </c>
      <c r="E91" s="60">
        <v>16</v>
      </c>
      <c r="F91" s="60">
        <v>16</v>
      </c>
      <c r="G91" s="60">
        <v>13</v>
      </c>
      <c r="H91" s="60">
        <v>10</v>
      </c>
      <c r="I91" s="31">
        <v>5</v>
      </c>
    </row>
    <row r="92" spans="1:9" ht="12.75">
      <c r="A92" s="194" t="s">
        <v>3</v>
      </c>
      <c r="B92" s="140">
        <f>SUM(B75:B91)</f>
        <v>542</v>
      </c>
      <c r="C92" s="140">
        <f aca="true" t="shared" si="9" ref="C92:I92">SUM(C75:C91)</f>
        <v>1129</v>
      </c>
      <c r="D92" s="140">
        <f t="shared" si="9"/>
        <v>383</v>
      </c>
      <c r="E92" s="140">
        <f t="shared" si="9"/>
        <v>212</v>
      </c>
      <c r="F92" s="140">
        <f t="shared" si="9"/>
        <v>364</v>
      </c>
      <c r="G92" s="140">
        <f t="shared" si="9"/>
        <v>168</v>
      </c>
      <c r="H92" s="140">
        <f t="shared" si="9"/>
        <v>389</v>
      </c>
      <c r="I92" s="140">
        <f t="shared" si="9"/>
        <v>70</v>
      </c>
    </row>
    <row r="93" spans="1:10" ht="12.75">
      <c r="A93" s="235"/>
      <c r="B93" s="60"/>
      <c r="C93" s="60"/>
      <c r="D93" s="60"/>
      <c r="E93" s="60"/>
      <c r="F93" s="60"/>
      <c r="G93" s="60"/>
      <c r="H93" s="60"/>
      <c r="I93" s="31"/>
      <c r="J93" s="5"/>
    </row>
    <row r="94" spans="1:11" ht="21">
      <c r="A94" s="129"/>
      <c r="B94" s="249" t="s">
        <v>216</v>
      </c>
      <c r="C94" s="250" t="s">
        <v>217</v>
      </c>
      <c r="D94" s="250" t="s">
        <v>31</v>
      </c>
      <c r="E94" s="250" t="s">
        <v>218</v>
      </c>
      <c r="F94" s="250" t="s">
        <v>219</v>
      </c>
      <c r="G94" s="250" t="s">
        <v>207</v>
      </c>
      <c r="H94" s="250" t="s">
        <v>220</v>
      </c>
      <c r="I94" s="250" t="s">
        <v>221</v>
      </c>
      <c r="J94" s="250" t="s">
        <v>11</v>
      </c>
      <c r="K94" s="5"/>
    </row>
    <row r="95" spans="1:11" ht="12.75">
      <c r="A95" s="234" t="s">
        <v>47</v>
      </c>
      <c r="B95" s="5">
        <v>13</v>
      </c>
      <c r="C95">
        <v>14</v>
      </c>
      <c r="D95">
        <v>9</v>
      </c>
      <c r="E95">
        <v>31</v>
      </c>
      <c r="F95">
        <v>24</v>
      </c>
      <c r="G95">
        <v>7</v>
      </c>
      <c r="H95">
        <v>2</v>
      </c>
      <c r="I95">
        <v>15</v>
      </c>
      <c r="J95" t="s">
        <v>0</v>
      </c>
      <c r="K95" s="5"/>
    </row>
    <row r="96" spans="1:11" ht="12.75">
      <c r="A96" s="233" t="s">
        <v>48</v>
      </c>
      <c r="B96" s="89">
        <v>2</v>
      </c>
      <c r="C96" s="36">
        <v>3</v>
      </c>
      <c r="D96" s="36">
        <v>8</v>
      </c>
      <c r="E96" s="36">
        <v>16</v>
      </c>
      <c r="F96" s="36">
        <v>16</v>
      </c>
      <c r="G96" s="36">
        <v>6</v>
      </c>
      <c r="H96" s="36">
        <v>1</v>
      </c>
      <c r="I96" s="36">
        <v>5</v>
      </c>
      <c r="J96" s="36">
        <v>12</v>
      </c>
      <c r="K96" s="5"/>
    </row>
    <row r="97" spans="1:10" ht="12.75">
      <c r="A97" s="235" t="s">
        <v>63</v>
      </c>
      <c r="B97" s="5">
        <v>2</v>
      </c>
      <c r="C97">
        <v>2</v>
      </c>
      <c r="D97">
        <v>1</v>
      </c>
      <c r="E97">
        <v>8</v>
      </c>
      <c r="F97">
        <v>8</v>
      </c>
      <c r="G97" t="s">
        <v>0</v>
      </c>
      <c r="H97" t="s">
        <v>0</v>
      </c>
      <c r="I97">
        <v>3</v>
      </c>
      <c r="J97" t="s">
        <v>0</v>
      </c>
    </row>
    <row r="98" spans="1:10" ht="12.75">
      <c r="A98" s="235" t="s">
        <v>49</v>
      </c>
      <c r="B98" s="5" t="s">
        <v>0</v>
      </c>
      <c r="C98" t="s">
        <v>0</v>
      </c>
      <c r="D98">
        <v>2</v>
      </c>
      <c r="E98">
        <v>7</v>
      </c>
      <c r="F98">
        <v>6</v>
      </c>
      <c r="G98">
        <v>2</v>
      </c>
      <c r="H98" t="s">
        <v>0</v>
      </c>
      <c r="I98" t="s">
        <v>0</v>
      </c>
      <c r="J98">
        <v>9</v>
      </c>
    </row>
    <row r="99" spans="1:10" ht="12.75">
      <c r="A99" s="235" t="s">
        <v>50</v>
      </c>
      <c r="B99" s="5">
        <v>21</v>
      </c>
      <c r="C99">
        <v>22</v>
      </c>
      <c r="D99">
        <v>24</v>
      </c>
      <c r="E99">
        <v>30</v>
      </c>
      <c r="F99">
        <v>71</v>
      </c>
      <c r="G99">
        <v>6</v>
      </c>
      <c r="H99">
        <v>10</v>
      </c>
      <c r="I99">
        <v>17</v>
      </c>
      <c r="J99">
        <v>5</v>
      </c>
    </row>
    <row r="100" spans="1:10" ht="12.75">
      <c r="A100" s="235" t="s">
        <v>51</v>
      </c>
      <c r="B100" s="5">
        <v>9</v>
      </c>
      <c r="C100">
        <v>5</v>
      </c>
      <c r="D100">
        <v>15</v>
      </c>
      <c r="E100">
        <v>39</v>
      </c>
      <c r="F100">
        <v>41</v>
      </c>
      <c r="G100">
        <v>9</v>
      </c>
      <c r="H100">
        <v>13</v>
      </c>
      <c r="I100">
        <v>9</v>
      </c>
      <c r="J100">
        <v>11</v>
      </c>
    </row>
    <row r="101" spans="1:10" ht="12.75">
      <c r="A101" s="235" t="s">
        <v>52</v>
      </c>
      <c r="B101" s="5">
        <v>2</v>
      </c>
      <c r="C101">
        <v>10</v>
      </c>
      <c r="D101">
        <v>4</v>
      </c>
      <c r="E101">
        <v>9</v>
      </c>
      <c r="F101">
        <v>11</v>
      </c>
      <c r="G101">
        <v>2</v>
      </c>
      <c r="H101">
        <v>2</v>
      </c>
      <c r="I101">
        <v>3</v>
      </c>
      <c r="J101">
        <v>2</v>
      </c>
    </row>
    <row r="102" spans="1:10" ht="12.75">
      <c r="A102" s="235" t="s">
        <v>53</v>
      </c>
      <c r="B102" s="5">
        <v>4</v>
      </c>
      <c r="C102">
        <v>15</v>
      </c>
      <c r="D102">
        <v>8</v>
      </c>
      <c r="E102">
        <v>14</v>
      </c>
      <c r="F102">
        <v>25</v>
      </c>
      <c r="G102">
        <v>1</v>
      </c>
      <c r="H102" t="s">
        <v>0</v>
      </c>
      <c r="I102">
        <v>7</v>
      </c>
      <c r="J102" t="s">
        <v>0</v>
      </c>
    </row>
    <row r="103" spans="1:10" ht="12.75">
      <c r="A103" s="235" t="s">
        <v>54</v>
      </c>
      <c r="B103" s="5">
        <v>7</v>
      </c>
      <c r="C103">
        <v>6</v>
      </c>
      <c r="D103">
        <v>9</v>
      </c>
      <c r="E103">
        <v>18</v>
      </c>
      <c r="F103">
        <v>19</v>
      </c>
      <c r="G103">
        <v>2</v>
      </c>
      <c r="H103" t="s">
        <v>0</v>
      </c>
      <c r="I103">
        <v>1</v>
      </c>
      <c r="J103">
        <v>11</v>
      </c>
    </row>
    <row r="104" spans="1:10" ht="12.75">
      <c r="A104" s="235" t="s">
        <v>55</v>
      </c>
      <c r="B104" s="5">
        <v>18</v>
      </c>
      <c r="C104">
        <v>19</v>
      </c>
      <c r="D104">
        <v>7</v>
      </c>
      <c r="E104">
        <v>19</v>
      </c>
      <c r="F104">
        <v>39</v>
      </c>
      <c r="G104" t="s">
        <v>0</v>
      </c>
      <c r="H104" t="s">
        <v>0</v>
      </c>
      <c r="I104">
        <v>3</v>
      </c>
      <c r="J104">
        <v>14</v>
      </c>
    </row>
    <row r="105" spans="1:10" ht="12.75">
      <c r="A105" s="235" t="s">
        <v>56</v>
      </c>
      <c r="B105" s="5">
        <v>17</v>
      </c>
      <c r="C105">
        <v>9</v>
      </c>
      <c r="D105">
        <v>29</v>
      </c>
      <c r="E105">
        <v>33</v>
      </c>
      <c r="F105">
        <v>43</v>
      </c>
      <c r="G105">
        <v>8</v>
      </c>
      <c r="H105" t="s">
        <v>0</v>
      </c>
      <c r="I105">
        <v>12</v>
      </c>
      <c r="J105">
        <v>3</v>
      </c>
    </row>
    <row r="106" spans="1:10" ht="12.75">
      <c r="A106" s="235" t="s">
        <v>57</v>
      </c>
      <c r="B106" s="5">
        <v>3</v>
      </c>
      <c r="C106">
        <v>12</v>
      </c>
      <c r="D106">
        <v>8</v>
      </c>
      <c r="E106">
        <v>8</v>
      </c>
      <c r="F106">
        <v>7</v>
      </c>
      <c r="G106">
        <v>3</v>
      </c>
      <c r="H106">
        <v>2</v>
      </c>
      <c r="I106">
        <v>6</v>
      </c>
      <c r="J106" t="s">
        <v>0</v>
      </c>
    </row>
    <row r="107" spans="1:10" ht="12.75">
      <c r="A107" s="235" t="s">
        <v>58</v>
      </c>
      <c r="B107" s="5">
        <v>9</v>
      </c>
      <c r="C107" t="s">
        <v>0</v>
      </c>
      <c r="D107">
        <v>11</v>
      </c>
      <c r="E107">
        <v>20</v>
      </c>
      <c r="F107">
        <v>18</v>
      </c>
      <c r="G107">
        <v>1</v>
      </c>
      <c r="H107">
        <v>1</v>
      </c>
      <c r="I107">
        <v>8</v>
      </c>
      <c r="J107">
        <v>11</v>
      </c>
    </row>
    <row r="108" spans="1:10" ht="12.75">
      <c r="A108" s="235" t="s">
        <v>59</v>
      </c>
      <c r="B108" s="5">
        <v>21</v>
      </c>
      <c r="C108">
        <v>9</v>
      </c>
      <c r="D108">
        <v>14</v>
      </c>
      <c r="E108">
        <v>30</v>
      </c>
      <c r="F108">
        <v>49</v>
      </c>
      <c r="G108">
        <v>4</v>
      </c>
      <c r="H108" t="s">
        <v>0</v>
      </c>
      <c r="I108">
        <v>21</v>
      </c>
      <c r="J108">
        <v>34</v>
      </c>
    </row>
    <row r="109" spans="1:10" ht="12.75">
      <c r="A109" s="235" t="s">
        <v>60</v>
      </c>
      <c r="B109" s="5">
        <v>43</v>
      </c>
      <c r="C109">
        <v>36</v>
      </c>
      <c r="D109">
        <v>17</v>
      </c>
      <c r="E109">
        <v>43</v>
      </c>
      <c r="F109">
        <v>72</v>
      </c>
      <c r="G109">
        <v>10</v>
      </c>
      <c r="H109">
        <v>5</v>
      </c>
      <c r="I109">
        <v>10</v>
      </c>
      <c r="J109">
        <v>56</v>
      </c>
    </row>
    <row r="110" spans="1:10" ht="12.75">
      <c r="A110" s="235" t="s">
        <v>61</v>
      </c>
      <c r="B110" s="5">
        <v>11</v>
      </c>
      <c r="C110">
        <v>6</v>
      </c>
      <c r="D110">
        <v>22</v>
      </c>
      <c r="E110">
        <v>28</v>
      </c>
      <c r="F110">
        <v>30</v>
      </c>
      <c r="G110">
        <v>4</v>
      </c>
      <c r="H110">
        <v>1</v>
      </c>
      <c r="I110">
        <v>7</v>
      </c>
      <c r="J110">
        <v>23</v>
      </c>
    </row>
    <row r="111" spans="1:10" ht="12.75">
      <c r="A111" s="235" t="s">
        <v>62</v>
      </c>
      <c r="B111" s="5">
        <v>8</v>
      </c>
      <c r="C111">
        <v>4</v>
      </c>
      <c r="D111">
        <v>13</v>
      </c>
      <c r="E111">
        <v>13</v>
      </c>
      <c r="F111">
        <v>16</v>
      </c>
      <c r="G111">
        <v>2</v>
      </c>
      <c r="H111">
        <v>3</v>
      </c>
      <c r="I111">
        <v>7</v>
      </c>
      <c r="J111">
        <v>9</v>
      </c>
    </row>
    <row r="112" spans="1:10" ht="12.75">
      <c r="A112" s="194" t="s">
        <v>3</v>
      </c>
      <c r="B112" s="22">
        <f aca="true" t="shared" si="10" ref="B112:J112">SUM(B95:B111)</f>
        <v>190</v>
      </c>
      <c r="C112" s="22">
        <f t="shared" si="10"/>
        <v>172</v>
      </c>
      <c r="D112" s="22">
        <f t="shared" si="10"/>
        <v>201</v>
      </c>
      <c r="E112" s="22">
        <f t="shared" si="10"/>
        <v>366</v>
      </c>
      <c r="F112" s="22">
        <f t="shared" si="10"/>
        <v>495</v>
      </c>
      <c r="G112" s="22">
        <f t="shared" si="10"/>
        <v>67</v>
      </c>
      <c r="H112" s="22">
        <f t="shared" si="10"/>
        <v>40</v>
      </c>
      <c r="I112" s="22">
        <f t="shared" si="10"/>
        <v>134</v>
      </c>
      <c r="J112" s="22">
        <f t="shared" si="10"/>
        <v>200</v>
      </c>
    </row>
    <row r="113" ht="12.75">
      <c r="A113" s="251" t="s">
        <v>286</v>
      </c>
    </row>
    <row r="118" spans="1:8" ht="12.75">
      <c r="A118" s="15"/>
      <c r="B118" s="15"/>
      <c r="C118" s="15"/>
      <c r="D118" s="15"/>
      <c r="E118" s="15"/>
      <c r="F118" s="15"/>
      <c r="G118" s="15"/>
      <c r="H118" s="15"/>
    </row>
    <row r="119" spans="1:6" ht="12.75">
      <c r="A119" s="24"/>
      <c r="B119" s="24"/>
      <c r="C119" s="24"/>
      <c r="D119" s="24"/>
      <c r="E119" s="24"/>
      <c r="F119" s="24"/>
    </row>
    <row r="123" spans="1:18" ht="12.75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spans="1:18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2.75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</row>
  </sheetData>
  <mergeCells count="6">
    <mergeCell ref="E5:G5"/>
    <mergeCell ref="B27:D27"/>
    <mergeCell ref="H27:J27"/>
    <mergeCell ref="E27:G27"/>
    <mergeCell ref="B5:D5"/>
    <mergeCell ref="H5:J5"/>
  </mergeCells>
  <printOptions/>
  <pageMargins left="0.75" right="0.75" top="1" bottom="1" header="0.5" footer="0.5"/>
  <pageSetup horizontalDpi="600" verticalDpi="600" orientation="landscape" scale="74" r:id="rId1"/>
  <headerFooter alignWithMargins="0">
    <oddFooter>&amp;L&amp;"Arial Black,Regular"&amp;D&amp;C&amp;"Arial Black,Regular"2001 Survey/Faculty Positions&amp;R&amp;"Arial Black,Regular"&amp;P of &amp;N</oddFooter>
  </headerFooter>
  <rowBreaks count="2" manualBreakCount="2">
    <brk id="48" max="10" man="1"/>
    <brk id="93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Z148"/>
  <sheetViews>
    <sheetView workbookViewId="0" topLeftCell="A1">
      <selection activeCell="A1" sqref="A1:K72"/>
    </sheetView>
  </sheetViews>
  <sheetFormatPr defaultColWidth="9.140625" defaultRowHeight="12.75"/>
  <cols>
    <col min="1" max="1" width="22.7109375" style="0" customWidth="1"/>
    <col min="2" max="2" width="9.8515625" style="0" customWidth="1"/>
    <col min="3" max="3" width="10.28125" style="0" customWidth="1"/>
    <col min="8" max="8" width="10.8515625" style="0" customWidth="1"/>
    <col min="9" max="9" width="10.57421875" style="0" customWidth="1"/>
  </cols>
  <sheetData>
    <row r="1" ht="17.25">
      <c r="A1" s="230" t="s">
        <v>287</v>
      </c>
    </row>
    <row r="2" ht="17.25">
      <c r="A2" s="230"/>
    </row>
    <row r="3" ht="12.75">
      <c r="A3" s="103" t="s">
        <v>288</v>
      </c>
    </row>
    <row r="5" spans="1:52" ht="12.75">
      <c r="A5" s="194" t="s">
        <v>291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6"/>
    </row>
    <row r="6" spans="1:52" ht="12.75">
      <c r="A6" s="194"/>
      <c r="B6" s="367" t="s">
        <v>205</v>
      </c>
      <c r="C6" s="367"/>
      <c r="D6" s="367"/>
      <c r="E6" s="366" t="s">
        <v>20</v>
      </c>
      <c r="F6" s="367"/>
      <c r="G6" s="368"/>
      <c r="H6" s="367" t="s">
        <v>292</v>
      </c>
      <c r="I6" s="367"/>
      <c r="J6" s="367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6"/>
    </row>
    <row r="7" spans="1:51" ht="12.75">
      <c r="A7" s="31" t="s">
        <v>0</v>
      </c>
      <c r="B7" s="243" t="s">
        <v>206</v>
      </c>
      <c r="C7" s="243" t="s">
        <v>289</v>
      </c>
      <c r="D7" s="243" t="s">
        <v>298</v>
      </c>
      <c r="E7" s="256" t="s">
        <v>206</v>
      </c>
      <c r="F7" s="243" t="s">
        <v>11</v>
      </c>
      <c r="G7" s="243" t="s">
        <v>298</v>
      </c>
      <c r="H7" s="255" t="s">
        <v>206</v>
      </c>
      <c r="I7" s="243" t="s">
        <v>289</v>
      </c>
      <c r="J7" s="243" t="s">
        <v>298</v>
      </c>
      <c r="K7" s="243" t="s">
        <v>3</v>
      </c>
      <c r="L7" s="242"/>
      <c r="M7" s="242"/>
      <c r="N7" s="58"/>
      <c r="O7" s="58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</row>
    <row r="8" spans="1:51" ht="12.75">
      <c r="A8" s="253" t="s">
        <v>47</v>
      </c>
      <c r="B8" s="86">
        <v>2</v>
      </c>
      <c r="C8" s="35">
        <v>1</v>
      </c>
      <c r="D8" s="58">
        <f>SUM(B8:C8)</f>
        <v>3</v>
      </c>
      <c r="E8" s="257">
        <v>2</v>
      </c>
      <c r="F8" s="86">
        <v>1</v>
      </c>
      <c r="G8" s="165">
        <v>3</v>
      </c>
      <c r="H8" s="5"/>
      <c r="I8" s="35"/>
      <c r="J8" s="34"/>
      <c r="K8" s="140">
        <f>D8+G8+J8</f>
        <v>6</v>
      </c>
      <c r="L8" s="4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</row>
    <row r="9" spans="1:51" ht="12.75">
      <c r="A9" s="253" t="s">
        <v>48</v>
      </c>
      <c r="B9" s="31">
        <v>1</v>
      </c>
      <c r="C9" s="60">
        <v>1</v>
      </c>
      <c r="D9" s="58">
        <f aca="true" t="shared" si="0" ref="D9:D25">SUM(B9:C9)</f>
        <v>2</v>
      </c>
      <c r="E9" s="238">
        <v>3</v>
      </c>
      <c r="F9" s="86"/>
      <c r="G9" s="165">
        <f>SUM(E9:F9)</f>
        <v>3</v>
      </c>
      <c r="H9" s="5"/>
      <c r="I9" s="35"/>
      <c r="J9" s="95"/>
      <c r="K9" s="140">
        <f aca="true" t="shared" si="1" ref="K9:K25">D9+G9+J9</f>
        <v>5</v>
      </c>
      <c r="L9" s="40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</row>
    <row r="10" spans="1:51" ht="12.75">
      <c r="A10" s="253" t="s">
        <v>49</v>
      </c>
      <c r="B10" s="31">
        <v>1</v>
      </c>
      <c r="C10" s="60"/>
      <c r="D10" s="58">
        <f t="shared" si="0"/>
        <v>1</v>
      </c>
      <c r="E10" s="238"/>
      <c r="F10" s="86"/>
      <c r="G10" s="165"/>
      <c r="H10" s="5"/>
      <c r="I10" s="35"/>
      <c r="J10" s="95"/>
      <c r="K10" s="140">
        <f t="shared" si="1"/>
        <v>1</v>
      </c>
      <c r="L10" s="40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</row>
    <row r="11" spans="1:51" ht="12.75">
      <c r="A11" s="253" t="s">
        <v>50</v>
      </c>
      <c r="B11" s="31">
        <v>1</v>
      </c>
      <c r="C11" s="60">
        <v>2</v>
      </c>
      <c r="D11" s="58">
        <f t="shared" si="0"/>
        <v>3</v>
      </c>
      <c r="E11" s="238">
        <v>9</v>
      </c>
      <c r="F11" s="86"/>
      <c r="G11" s="165">
        <f>SUM(E11:F11)</f>
        <v>9</v>
      </c>
      <c r="H11" s="35">
        <v>1</v>
      </c>
      <c r="J11" s="95">
        <v>1</v>
      </c>
      <c r="K11" s="140">
        <f t="shared" si="1"/>
        <v>13</v>
      </c>
      <c r="L11" s="4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</row>
    <row r="12" spans="1:51" ht="12.75">
      <c r="A12" s="253" t="s">
        <v>51</v>
      </c>
      <c r="B12" s="31">
        <v>4</v>
      </c>
      <c r="C12" s="60">
        <v>4</v>
      </c>
      <c r="D12" s="58">
        <f t="shared" si="0"/>
        <v>8</v>
      </c>
      <c r="E12" s="238">
        <v>2</v>
      </c>
      <c r="F12" s="86"/>
      <c r="G12" s="165">
        <f>SUM(E12:F12)</f>
        <v>2</v>
      </c>
      <c r="H12" s="35"/>
      <c r="J12" s="95"/>
      <c r="K12" s="140">
        <f t="shared" si="1"/>
        <v>10</v>
      </c>
      <c r="L12" s="40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</row>
    <row r="13" spans="1:51" ht="12.75">
      <c r="A13" s="253" t="s">
        <v>52</v>
      </c>
      <c r="B13" s="40"/>
      <c r="C13" s="60">
        <v>1</v>
      </c>
      <c r="D13" s="58">
        <f t="shared" si="0"/>
        <v>1</v>
      </c>
      <c r="E13" s="238">
        <v>2</v>
      </c>
      <c r="F13" s="31">
        <v>3</v>
      </c>
      <c r="G13" s="165">
        <f>SUM(E13:F13)</f>
        <v>5</v>
      </c>
      <c r="H13" s="35"/>
      <c r="J13" s="95"/>
      <c r="K13" s="140">
        <f t="shared" si="1"/>
        <v>6</v>
      </c>
      <c r="L13" s="40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</row>
    <row r="14" spans="1:51" ht="12.75">
      <c r="A14" s="253" t="s">
        <v>53</v>
      </c>
      <c r="B14" s="31">
        <v>1</v>
      </c>
      <c r="C14" s="60"/>
      <c r="D14" s="58">
        <f t="shared" si="0"/>
        <v>1</v>
      </c>
      <c r="E14" s="238">
        <v>10</v>
      </c>
      <c r="F14" s="90"/>
      <c r="G14" s="165">
        <f aca="true" t="shared" si="2" ref="G14:G24">SUM(E14:F14)</f>
        <v>10</v>
      </c>
      <c r="H14" s="35"/>
      <c r="J14" s="95"/>
      <c r="K14" s="140">
        <f t="shared" si="1"/>
        <v>11</v>
      </c>
      <c r="L14" s="40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</row>
    <row r="15" spans="1:51" ht="12.75">
      <c r="A15" s="253" t="s">
        <v>54</v>
      </c>
      <c r="B15" s="40"/>
      <c r="C15" s="60"/>
      <c r="D15" s="58"/>
      <c r="E15" s="238">
        <v>1</v>
      </c>
      <c r="F15" s="90"/>
      <c r="G15" s="165">
        <f t="shared" si="2"/>
        <v>1</v>
      </c>
      <c r="H15" s="35"/>
      <c r="J15" s="95"/>
      <c r="K15" s="140">
        <f t="shared" si="1"/>
        <v>1</v>
      </c>
      <c r="L15" s="40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</row>
    <row r="16" spans="1:51" ht="12.75">
      <c r="A16" s="253" t="s">
        <v>55</v>
      </c>
      <c r="B16" s="31">
        <v>3</v>
      </c>
      <c r="C16" s="60">
        <v>1</v>
      </c>
      <c r="D16" s="58">
        <f t="shared" si="0"/>
        <v>4</v>
      </c>
      <c r="E16" s="238">
        <v>5</v>
      </c>
      <c r="F16" s="90"/>
      <c r="G16" s="165">
        <f t="shared" si="2"/>
        <v>5</v>
      </c>
      <c r="H16" s="35"/>
      <c r="J16" s="95"/>
      <c r="K16" s="140">
        <f t="shared" si="1"/>
        <v>9</v>
      </c>
      <c r="L16" s="40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</row>
    <row r="17" spans="1:51" ht="12.75">
      <c r="A17" s="253" t="s">
        <v>56</v>
      </c>
      <c r="B17" s="31">
        <v>3</v>
      </c>
      <c r="C17" s="60">
        <v>4</v>
      </c>
      <c r="D17" s="58">
        <f t="shared" si="0"/>
        <v>7</v>
      </c>
      <c r="E17" s="238">
        <v>10</v>
      </c>
      <c r="F17" s="31">
        <v>2</v>
      </c>
      <c r="G17" s="165">
        <f t="shared" si="2"/>
        <v>12</v>
      </c>
      <c r="H17" s="35">
        <v>1</v>
      </c>
      <c r="J17" s="95">
        <v>1</v>
      </c>
      <c r="K17" s="140">
        <f t="shared" si="1"/>
        <v>20</v>
      </c>
      <c r="L17" s="4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</row>
    <row r="18" spans="1:51" ht="12.75">
      <c r="A18" s="253" t="s">
        <v>57</v>
      </c>
      <c r="B18" s="40"/>
      <c r="C18" s="60">
        <v>1</v>
      </c>
      <c r="D18" s="58">
        <f t="shared" si="0"/>
        <v>1</v>
      </c>
      <c r="E18" s="238">
        <v>3</v>
      </c>
      <c r="F18" s="90"/>
      <c r="G18" s="165">
        <f t="shared" si="2"/>
        <v>3</v>
      </c>
      <c r="H18" s="35"/>
      <c r="J18" s="95"/>
      <c r="K18" s="140">
        <f t="shared" si="1"/>
        <v>4</v>
      </c>
      <c r="L18" s="4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</row>
    <row r="19" spans="1:51" ht="12.75">
      <c r="A19" s="253" t="s">
        <v>58</v>
      </c>
      <c r="B19" s="40"/>
      <c r="C19" s="60">
        <v>4</v>
      </c>
      <c r="D19" s="58">
        <f t="shared" si="0"/>
        <v>4</v>
      </c>
      <c r="E19" s="238">
        <v>3</v>
      </c>
      <c r="F19" s="90"/>
      <c r="G19" s="165">
        <f t="shared" si="2"/>
        <v>3</v>
      </c>
      <c r="H19" s="35"/>
      <c r="J19" s="95"/>
      <c r="K19" s="140">
        <f t="shared" si="1"/>
        <v>7</v>
      </c>
      <c r="L19" s="40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</row>
    <row r="20" spans="1:51" ht="12.75">
      <c r="A20" s="253" t="s">
        <v>59</v>
      </c>
      <c r="B20" s="31">
        <v>2</v>
      </c>
      <c r="C20" s="60">
        <v>2</v>
      </c>
      <c r="D20" s="58">
        <f t="shared" si="0"/>
        <v>4</v>
      </c>
      <c r="E20" s="238">
        <v>9</v>
      </c>
      <c r="F20" s="90"/>
      <c r="G20" s="165">
        <f t="shared" si="2"/>
        <v>9</v>
      </c>
      <c r="H20" s="35">
        <v>6</v>
      </c>
      <c r="J20" s="95">
        <v>6</v>
      </c>
      <c r="K20" s="140">
        <f t="shared" si="1"/>
        <v>19</v>
      </c>
      <c r="L20" s="4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</row>
    <row r="21" spans="1:51" ht="12.75">
      <c r="A21" s="253" t="s">
        <v>60</v>
      </c>
      <c r="B21" s="31">
        <v>1</v>
      </c>
      <c r="C21" s="60">
        <v>7</v>
      </c>
      <c r="D21" s="58">
        <f t="shared" si="0"/>
        <v>8</v>
      </c>
      <c r="E21" s="238">
        <v>18</v>
      </c>
      <c r="F21" s="31">
        <v>3</v>
      </c>
      <c r="G21" s="165">
        <f t="shared" si="2"/>
        <v>21</v>
      </c>
      <c r="H21" s="71"/>
      <c r="I21" s="35">
        <v>2</v>
      </c>
      <c r="J21" s="95">
        <v>2</v>
      </c>
      <c r="K21" s="140">
        <f t="shared" si="1"/>
        <v>31</v>
      </c>
      <c r="L21" s="40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</row>
    <row r="22" spans="1:51" ht="12.75">
      <c r="A22" s="253" t="s">
        <v>61</v>
      </c>
      <c r="B22" s="31">
        <v>4</v>
      </c>
      <c r="C22" s="60">
        <v>2</v>
      </c>
      <c r="D22" s="58">
        <f t="shared" si="0"/>
        <v>6</v>
      </c>
      <c r="E22" s="238">
        <v>2</v>
      </c>
      <c r="F22" s="90"/>
      <c r="G22" s="165">
        <f t="shared" si="2"/>
        <v>2</v>
      </c>
      <c r="H22" s="5"/>
      <c r="I22" s="35"/>
      <c r="J22" s="95"/>
      <c r="K22" s="140">
        <f t="shared" si="1"/>
        <v>8</v>
      </c>
      <c r="L22" s="40"/>
      <c r="M22" s="90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</row>
    <row r="23" spans="1:51" ht="12.75">
      <c r="A23" s="253" t="s">
        <v>62</v>
      </c>
      <c r="B23" s="40"/>
      <c r="C23" s="60">
        <v>1</v>
      </c>
      <c r="D23" s="58">
        <f t="shared" si="0"/>
        <v>1</v>
      </c>
      <c r="E23" s="238"/>
      <c r="F23" s="90">
        <v>1</v>
      </c>
      <c r="G23" s="165">
        <v>1</v>
      </c>
      <c r="H23" s="5"/>
      <c r="I23" s="35"/>
      <c r="J23" s="34"/>
      <c r="K23" s="140">
        <f t="shared" si="1"/>
        <v>2</v>
      </c>
      <c r="L23" s="4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</row>
    <row r="24" spans="1:51" ht="12.75">
      <c r="A24" s="253" t="s">
        <v>63</v>
      </c>
      <c r="B24" s="31">
        <v>1</v>
      </c>
      <c r="C24" s="60"/>
      <c r="D24" s="58">
        <f t="shared" si="0"/>
        <v>1</v>
      </c>
      <c r="E24" s="238">
        <v>1</v>
      </c>
      <c r="F24" s="86"/>
      <c r="G24" s="165">
        <f t="shared" si="2"/>
        <v>1</v>
      </c>
      <c r="H24" s="5"/>
      <c r="I24" s="35"/>
      <c r="J24" s="95"/>
      <c r="K24" s="140">
        <f t="shared" si="1"/>
        <v>2</v>
      </c>
      <c r="L24" s="4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</row>
    <row r="25" spans="1:51" ht="12.75">
      <c r="A25" s="254" t="s">
        <v>3</v>
      </c>
      <c r="B25" s="34">
        <v>24</v>
      </c>
      <c r="C25" s="140">
        <v>22</v>
      </c>
      <c r="D25" s="58">
        <f t="shared" si="0"/>
        <v>46</v>
      </c>
      <c r="E25" s="164">
        <f aca="true" t="shared" si="3" ref="E25:J25">SUM(E8:E24)</f>
        <v>80</v>
      </c>
      <c r="F25" s="140">
        <f t="shared" si="3"/>
        <v>10</v>
      </c>
      <c r="G25" s="165">
        <f t="shared" si="3"/>
        <v>90</v>
      </c>
      <c r="H25" s="140">
        <f t="shared" si="3"/>
        <v>8</v>
      </c>
      <c r="I25" s="140">
        <f t="shared" si="3"/>
        <v>2</v>
      </c>
      <c r="J25" s="140">
        <f t="shared" si="3"/>
        <v>10</v>
      </c>
      <c r="K25" s="140">
        <f t="shared" si="1"/>
        <v>146</v>
      </c>
      <c r="L25" s="39"/>
      <c r="M25" s="252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</row>
    <row r="26" spans="1:51" ht="12.75">
      <c r="A26" s="254" t="s">
        <v>4</v>
      </c>
      <c r="B26" s="63">
        <f>B25/D25</f>
        <v>0.5217391304347826</v>
      </c>
      <c r="C26" s="63">
        <f>C25/D25</f>
        <v>0.4782608695652174</v>
      </c>
      <c r="D26" s="63">
        <f>D25/K25</f>
        <v>0.3150684931506849</v>
      </c>
      <c r="E26" s="240">
        <f>E25/G25</f>
        <v>0.8888888888888888</v>
      </c>
      <c r="F26" s="63">
        <f>F25/G25</f>
        <v>0.1111111111111111</v>
      </c>
      <c r="G26" s="241">
        <f>G25/K25</f>
        <v>0.6164383561643836</v>
      </c>
      <c r="H26" s="63">
        <f>H25/J25</f>
        <v>0.8</v>
      </c>
      <c r="I26" s="63">
        <f>I25/J25</f>
        <v>0.2</v>
      </c>
      <c r="J26" s="63">
        <f>J25/K25</f>
        <v>0.0684931506849315</v>
      </c>
      <c r="K26" s="34"/>
      <c r="L26" s="34"/>
      <c r="M26" s="34"/>
      <c r="N26" s="34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</row>
    <row r="27" spans="1:51" ht="12.75">
      <c r="A27" s="253"/>
      <c r="B27" s="31"/>
      <c r="C27" s="60"/>
      <c r="D27" s="31"/>
      <c r="E27" s="31"/>
      <c r="F27" s="60"/>
      <c r="G27" s="31"/>
      <c r="H27" s="31"/>
      <c r="I27" s="60"/>
      <c r="J27" s="60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</row>
    <row r="28" spans="1:51" ht="12.75">
      <c r="A28" s="194" t="s">
        <v>290</v>
      </c>
      <c r="B28" s="31"/>
      <c r="C28" s="60"/>
      <c r="D28" s="31"/>
      <c r="E28" s="31"/>
      <c r="F28" s="60"/>
      <c r="G28" s="31"/>
      <c r="H28" s="31"/>
      <c r="I28" s="60"/>
      <c r="J28" s="6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</row>
    <row r="29" spans="1:51" ht="12.75">
      <c r="A29" s="194"/>
      <c r="B29" s="31"/>
      <c r="C29" s="60"/>
      <c r="D29" s="31"/>
      <c r="E29" s="31"/>
      <c r="F29" s="60"/>
      <c r="G29" s="31"/>
      <c r="H29" s="31"/>
      <c r="I29" s="60"/>
      <c r="J29" s="60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</row>
    <row r="30" spans="1:51" ht="12.75">
      <c r="A30" s="31" t="s">
        <v>0</v>
      </c>
      <c r="B30" s="79" t="s">
        <v>293</v>
      </c>
      <c r="C30" s="223" t="s">
        <v>294</v>
      </c>
      <c r="D30" s="79" t="s">
        <v>295</v>
      </c>
      <c r="E30" s="79" t="s">
        <v>296</v>
      </c>
      <c r="F30" s="223" t="s">
        <v>297</v>
      </c>
      <c r="G30" s="73" t="s">
        <v>3</v>
      </c>
      <c r="H30" s="31"/>
      <c r="I30" s="60"/>
      <c r="J30" s="60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</row>
    <row r="31" spans="1:51" ht="12.75">
      <c r="A31" s="253" t="s">
        <v>47</v>
      </c>
      <c r="B31" s="31"/>
      <c r="C31" s="60">
        <v>3</v>
      </c>
      <c r="D31" s="31">
        <v>1</v>
      </c>
      <c r="E31" s="31">
        <v>3</v>
      </c>
      <c r="F31" s="60"/>
      <c r="G31" s="31">
        <f aca="true" t="shared" si="4" ref="G31:G45">SUM(B31:F31)</f>
        <v>7</v>
      </c>
      <c r="H31" s="31"/>
      <c r="I31" s="60"/>
      <c r="J31" s="60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</row>
    <row r="32" spans="1:51" ht="12.75">
      <c r="A32" s="253" t="s">
        <v>48</v>
      </c>
      <c r="B32" s="31">
        <v>3</v>
      </c>
      <c r="C32" s="60">
        <v>2</v>
      </c>
      <c r="D32" s="31"/>
      <c r="E32" s="31">
        <v>3</v>
      </c>
      <c r="F32" s="60">
        <v>2</v>
      </c>
      <c r="G32" s="31">
        <f t="shared" si="4"/>
        <v>10</v>
      </c>
      <c r="H32" s="31"/>
      <c r="I32" s="60"/>
      <c r="J32" s="60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</row>
    <row r="33" spans="1:51" ht="12.75">
      <c r="A33" s="253" t="s">
        <v>49</v>
      </c>
      <c r="B33" s="31"/>
      <c r="C33" s="60"/>
      <c r="D33" s="31">
        <v>2</v>
      </c>
      <c r="E33" s="31"/>
      <c r="F33" s="60">
        <v>1</v>
      </c>
      <c r="G33" s="31">
        <f t="shared" si="4"/>
        <v>3</v>
      </c>
      <c r="H33" s="31"/>
      <c r="I33" s="60"/>
      <c r="J33" s="60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</row>
    <row r="34" spans="1:51" ht="12.75">
      <c r="A34" s="253" t="s">
        <v>50</v>
      </c>
      <c r="B34" s="31"/>
      <c r="C34" s="60">
        <v>1</v>
      </c>
      <c r="D34" s="31">
        <v>2</v>
      </c>
      <c r="E34" s="31">
        <v>7</v>
      </c>
      <c r="F34" s="60">
        <v>3</v>
      </c>
      <c r="G34" s="31">
        <f t="shared" si="4"/>
        <v>13</v>
      </c>
      <c r="H34" s="31"/>
      <c r="I34" s="60"/>
      <c r="J34" s="60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</row>
    <row r="35" spans="1:51" ht="12.75">
      <c r="A35" s="253" t="s">
        <v>51</v>
      </c>
      <c r="B35" s="31"/>
      <c r="C35" s="60">
        <v>2</v>
      </c>
      <c r="D35" s="31">
        <v>4</v>
      </c>
      <c r="E35" s="31">
        <v>3</v>
      </c>
      <c r="F35" s="60"/>
      <c r="G35" s="31">
        <f t="shared" si="4"/>
        <v>9</v>
      </c>
      <c r="H35" s="31"/>
      <c r="I35" s="60"/>
      <c r="J35" s="60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</row>
    <row r="36" spans="1:51" ht="12.75">
      <c r="A36" s="253" t="s">
        <v>52</v>
      </c>
      <c r="B36" s="31"/>
      <c r="C36" s="60">
        <v>1</v>
      </c>
      <c r="D36" s="31">
        <v>2</v>
      </c>
      <c r="E36" s="31">
        <v>1</v>
      </c>
      <c r="F36" s="60">
        <v>1</v>
      </c>
      <c r="G36" s="31">
        <f t="shared" si="4"/>
        <v>5</v>
      </c>
      <c r="H36" s="31"/>
      <c r="I36" s="60"/>
      <c r="J36" s="60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</row>
    <row r="37" spans="1:51" ht="12.75">
      <c r="A37" s="253" t="s">
        <v>53</v>
      </c>
      <c r="B37" s="31"/>
      <c r="C37" s="60">
        <v>2</v>
      </c>
      <c r="D37" s="31">
        <v>4</v>
      </c>
      <c r="E37" s="31">
        <v>2</v>
      </c>
      <c r="F37" s="60">
        <v>3</v>
      </c>
      <c r="G37" s="31">
        <f t="shared" si="4"/>
        <v>11</v>
      </c>
      <c r="H37" s="31"/>
      <c r="I37" s="60"/>
      <c r="J37" s="60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</row>
    <row r="38" spans="1:51" ht="12.75">
      <c r="A38" s="253" t="s">
        <v>54</v>
      </c>
      <c r="B38" s="31"/>
      <c r="C38" s="60"/>
      <c r="D38" s="31">
        <v>1</v>
      </c>
      <c r="E38" s="31"/>
      <c r="F38" s="60"/>
      <c r="G38" s="31">
        <f t="shared" si="4"/>
        <v>1</v>
      </c>
      <c r="H38" s="31"/>
      <c r="I38" s="60"/>
      <c r="J38" s="60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</row>
    <row r="39" spans="1:51" ht="12.75">
      <c r="A39" s="253" t="s">
        <v>55</v>
      </c>
      <c r="B39" s="31">
        <v>1</v>
      </c>
      <c r="C39" s="60">
        <v>2</v>
      </c>
      <c r="D39" s="31">
        <v>2</v>
      </c>
      <c r="E39" s="31">
        <v>2</v>
      </c>
      <c r="F39" s="60">
        <v>2</v>
      </c>
      <c r="G39" s="31">
        <f t="shared" si="4"/>
        <v>9</v>
      </c>
      <c r="H39" s="31"/>
      <c r="I39" s="60"/>
      <c r="J39" s="60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</row>
    <row r="40" spans="1:51" ht="12.75">
      <c r="A40" s="253" t="s">
        <v>56</v>
      </c>
      <c r="B40" s="31"/>
      <c r="C40" s="60">
        <v>3</v>
      </c>
      <c r="D40" s="31">
        <v>5</v>
      </c>
      <c r="E40" s="31">
        <v>10</v>
      </c>
      <c r="F40" s="60"/>
      <c r="G40" s="31">
        <f t="shared" si="4"/>
        <v>18</v>
      </c>
      <c r="H40" s="31"/>
      <c r="I40" s="60"/>
      <c r="J40" s="60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</row>
    <row r="41" spans="1:51" ht="12.75">
      <c r="A41" s="253" t="s">
        <v>57</v>
      </c>
      <c r="B41" s="31"/>
      <c r="C41" s="60">
        <v>1</v>
      </c>
      <c r="D41" s="31"/>
      <c r="E41" s="31">
        <v>3</v>
      </c>
      <c r="F41" s="60"/>
      <c r="G41" s="31">
        <f t="shared" si="4"/>
        <v>4</v>
      </c>
      <c r="H41" s="31"/>
      <c r="I41" s="60"/>
      <c r="J41" s="60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</row>
    <row r="42" spans="1:51" ht="12.75">
      <c r="A42" s="253" t="s">
        <v>58</v>
      </c>
      <c r="B42" s="31"/>
      <c r="C42" s="60"/>
      <c r="D42" s="31">
        <v>1</v>
      </c>
      <c r="E42" s="31">
        <v>1</v>
      </c>
      <c r="F42" s="60"/>
      <c r="G42" s="31">
        <f t="shared" si="4"/>
        <v>2</v>
      </c>
      <c r="H42" s="31"/>
      <c r="I42" s="60"/>
      <c r="J42" s="60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</row>
    <row r="43" spans="1:51" ht="12.75">
      <c r="A43" s="253" t="s">
        <v>59</v>
      </c>
      <c r="B43" s="31">
        <v>1</v>
      </c>
      <c r="C43" s="60">
        <v>1</v>
      </c>
      <c r="D43" s="31">
        <v>5</v>
      </c>
      <c r="E43" s="31">
        <v>4</v>
      </c>
      <c r="F43" s="60"/>
      <c r="G43" s="31">
        <f t="shared" si="4"/>
        <v>11</v>
      </c>
      <c r="H43" s="31"/>
      <c r="I43" s="60"/>
      <c r="J43" s="60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</row>
    <row r="44" spans="1:51" ht="12.75">
      <c r="A44" s="253" t="s">
        <v>60</v>
      </c>
      <c r="B44" s="31"/>
      <c r="C44" s="60">
        <v>5</v>
      </c>
      <c r="D44" s="31">
        <v>6</v>
      </c>
      <c r="E44" s="31">
        <v>14</v>
      </c>
      <c r="F44" s="60">
        <v>2</v>
      </c>
      <c r="G44" s="31">
        <f t="shared" si="4"/>
        <v>27</v>
      </c>
      <c r="H44" s="31"/>
      <c r="I44" s="60"/>
      <c r="J44" s="60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</row>
    <row r="45" spans="1:51" ht="12.75">
      <c r="A45" s="253" t="s">
        <v>61</v>
      </c>
      <c r="B45" s="31"/>
      <c r="C45" s="60">
        <v>1</v>
      </c>
      <c r="D45" s="31">
        <v>4</v>
      </c>
      <c r="E45" s="31">
        <v>3</v>
      </c>
      <c r="F45" s="60"/>
      <c r="G45" s="31">
        <f t="shared" si="4"/>
        <v>8</v>
      </c>
      <c r="H45" s="31"/>
      <c r="I45" s="60"/>
      <c r="J45" s="60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</row>
    <row r="46" spans="1:51" ht="12.75">
      <c r="A46" s="253" t="s">
        <v>62</v>
      </c>
      <c r="B46" s="31"/>
      <c r="C46" s="60"/>
      <c r="D46" s="31"/>
      <c r="E46" s="31">
        <v>2</v>
      </c>
      <c r="F46" s="60"/>
      <c r="G46" s="31">
        <f>SUM(B46:F46)</f>
        <v>2</v>
      </c>
      <c r="H46" s="31"/>
      <c r="I46" s="60"/>
      <c r="J46" s="60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</row>
    <row r="47" spans="1:51" ht="12.75">
      <c r="A47" s="253" t="s">
        <v>63</v>
      </c>
      <c r="B47" s="31"/>
      <c r="C47" s="60"/>
      <c r="D47" s="31"/>
      <c r="E47" s="31"/>
      <c r="F47" s="60"/>
      <c r="G47" s="31"/>
      <c r="H47" s="31"/>
      <c r="I47" s="60"/>
      <c r="J47" s="60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</row>
    <row r="48" spans="1:51" ht="12.75">
      <c r="A48" s="254" t="s">
        <v>3</v>
      </c>
      <c r="B48" s="34">
        <f aca="true" t="shared" si="5" ref="B48:G48">SUM(B31:B47)</f>
        <v>5</v>
      </c>
      <c r="C48" s="34">
        <f t="shared" si="5"/>
        <v>24</v>
      </c>
      <c r="D48" s="34">
        <f t="shared" si="5"/>
        <v>39</v>
      </c>
      <c r="E48" s="34">
        <f t="shared" si="5"/>
        <v>58</v>
      </c>
      <c r="F48" s="34">
        <f t="shared" si="5"/>
        <v>14</v>
      </c>
      <c r="G48" s="34">
        <f t="shared" si="5"/>
        <v>140</v>
      </c>
      <c r="H48" s="31"/>
      <c r="I48" s="60"/>
      <c r="J48" s="60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</row>
    <row r="49" spans="1:52" ht="12.75">
      <c r="A49" s="254" t="s">
        <v>4</v>
      </c>
      <c r="B49" s="63">
        <f>B48/G48</f>
        <v>0.03571428571428571</v>
      </c>
      <c r="C49" s="63">
        <f>C48/G48</f>
        <v>0.17142857142857143</v>
      </c>
      <c r="D49" s="63">
        <f>D48/G48</f>
        <v>0.2785714285714286</v>
      </c>
      <c r="E49" s="63">
        <f>E48/G48</f>
        <v>0.4142857142857143</v>
      </c>
      <c r="F49" s="63">
        <f>F48/G48</f>
        <v>0.1</v>
      </c>
      <c r="G49" s="63"/>
      <c r="H49" s="63"/>
      <c r="I49" s="63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</row>
    <row r="50" spans="1:52" ht="12.75">
      <c r="A50" s="254"/>
      <c r="B50" s="63"/>
      <c r="C50" s="63"/>
      <c r="D50" s="63"/>
      <c r="E50" s="63"/>
      <c r="F50" s="63"/>
      <c r="G50" s="63"/>
      <c r="H50" s="63"/>
      <c r="I50" s="63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</row>
    <row r="51" spans="1:52" ht="12.75">
      <c r="A51" s="102" t="s">
        <v>313</v>
      </c>
      <c r="B51" s="31"/>
      <c r="C51" s="31"/>
      <c r="D51" s="85"/>
      <c r="E51" s="34"/>
      <c r="F51" s="34"/>
      <c r="G51" s="85"/>
      <c r="H51" s="34"/>
      <c r="I51" s="34"/>
      <c r="J51" s="85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</row>
    <row r="52" spans="1:52" ht="12.75">
      <c r="A52" s="34"/>
      <c r="B52" s="31"/>
      <c r="C52" s="31"/>
      <c r="D52" s="85"/>
      <c r="E52" s="34"/>
      <c r="F52" s="34"/>
      <c r="G52" s="85"/>
      <c r="H52" s="34"/>
      <c r="I52" s="34"/>
      <c r="J52" s="85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</row>
    <row r="53" spans="1:51" ht="12.75">
      <c r="A53" s="31" t="s">
        <v>0</v>
      </c>
      <c r="B53" s="258" t="s">
        <v>75</v>
      </c>
      <c r="C53" s="258" t="s">
        <v>76</v>
      </c>
      <c r="D53" s="258" t="s">
        <v>77</v>
      </c>
      <c r="E53" s="258" t="s">
        <v>78</v>
      </c>
      <c r="F53" s="258" t="s">
        <v>32</v>
      </c>
      <c r="G53" s="258" t="s">
        <v>3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</row>
    <row r="54" spans="1:51" ht="12.75">
      <c r="A54" s="234" t="s">
        <v>47</v>
      </c>
      <c r="B54" s="31">
        <v>10</v>
      </c>
      <c r="C54" s="31">
        <v>16</v>
      </c>
      <c r="D54" s="31">
        <v>17</v>
      </c>
      <c r="E54" s="31">
        <v>11</v>
      </c>
      <c r="F54" s="31">
        <v>5</v>
      </c>
      <c r="G54" s="34">
        <f>SUM(B54:F54)</f>
        <v>59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</row>
    <row r="55" spans="1:51" ht="12.75">
      <c r="A55" s="234" t="s">
        <v>48</v>
      </c>
      <c r="B55" s="31">
        <v>3</v>
      </c>
      <c r="C55" s="31">
        <v>6</v>
      </c>
      <c r="D55" s="31">
        <v>11</v>
      </c>
      <c r="E55" s="31">
        <v>3</v>
      </c>
      <c r="F55" s="31">
        <v>7</v>
      </c>
      <c r="G55" s="34">
        <f aca="true" t="shared" si="6" ref="G55:G71">SUM(B55:F55)</f>
        <v>30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2.75">
      <c r="A56" s="234" t="s">
        <v>63</v>
      </c>
      <c r="B56" s="34">
        <v>0</v>
      </c>
      <c r="C56" s="35">
        <v>1</v>
      </c>
      <c r="D56" s="35">
        <v>2</v>
      </c>
      <c r="E56" s="35">
        <v>1</v>
      </c>
      <c r="F56" s="92">
        <v>0</v>
      </c>
      <c r="G56" s="34">
        <f t="shared" si="6"/>
        <v>4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51" ht="12.75">
      <c r="A57" s="234" t="s">
        <v>49</v>
      </c>
      <c r="B57" s="40">
        <v>0</v>
      </c>
      <c r="C57" s="31">
        <v>1</v>
      </c>
      <c r="D57" s="31" t="s">
        <v>0</v>
      </c>
      <c r="E57" s="31">
        <v>1</v>
      </c>
      <c r="F57" s="31">
        <v>3</v>
      </c>
      <c r="G57" s="34">
        <f t="shared" si="6"/>
        <v>5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</row>
    <row r="58" spans="1:51" ht="12.75">
      <c r="A58" s="234" t="s">
        <v>50</v>
      </c>
      <c r="B58" s="31">
        <v>11</v>
      </c>
      <c r="C58" s="31">
        <v>22</v>
      </c>
      <c r="D58" s="31">
        <v>16</v>
      </c>
      <c r="E58" s="31">
        <v>19</v>
      </c>
      <c r="F58" s="31">
        <v>12</v>
      </c>
      <c r="G58" s="34">
        <f t="shared" si="6"/>
        <v>80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</row>
    <row r="59" spans="1:51" ht="12.75">
      <c r="A59" s="234" t="s">
        <v>51</v>
      </c>
      <c r="B59" s="31">
        <v>13</v>
      </c>
      <c r="C59" s="31">
        <v>10</v>
      </c>
      <c r="D59" s="31">
        <v>12</v>
      </c>
      <c r="E59" s="31">
        <v>12</v>
      </c>
      <c r="F59" s="31">
        <v>24</v>
      </c>
      <c r="G59" s="34">
        <f t="shared" si="6"/>
        <v>71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</row>
    <row r="60" spans="1:51" ht="12.75">
      <c r="A60" s="234" t="s">
        <v>52</v>
      </c>
      <c r="B60" s="31">
        <v>3</v>
      </c>
      <c r="C60" s="31">
        <v>3</v>
      </c>
      <c r="D60" s="31">
        <v>3</v>
      </c>
      <c r="E60" s="91">
        <v>0</v>
      </c>
      <c r="F60" s="31">
        <v>5</v>
      </c>
      <c r="G60" s="34">
        <f t="shared" si="6"/>
        <v>14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</row>
    <row r="61" spans="1:51" ht="12.75">
      <c r="A61" s="234" t="s">
        <v>53</v>
      </c>
      <c r="B61" s="31">
        <v>5</v>
      </c>
      <c r="C61" s="31">
        <v>6</v>
      </c>
      <c r="D61" s="31">
        <v>10</v>
      </c>
      <c r="E61" s="31">
        <v>8</v>
      </c>
      <c r="F61" s="31">
        <v>12</v>
      </c>
      <c r="G61" s="34">
        <f t="shared" si="6"/>
        <v>41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</row>
    <row r="62" spans="1:51" ht="12.75">
      <c r="A62" s="234" t="s">
        <v>54</v>
      </c>
      <c r="B62" s="31">
        <v>3</v>
      </c>
      <c r="C62" s="31">
        <v>5</v>
      </c>
      <c r="D62" s="31">
        <v>5</v>
      </c>
      <c r="E62" s="31">
        <v>6</v>
      </c>
      <c r="F62" s="31">
        <v>4</v>
      </c>
      <c r="G62" s="34">
        <f t="shared" si="6"/>
        <v>23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</row>
    <row r="63" spans="1:51" ht="12.75">
      <c r="A63" s="234" t="s">
        <v>55</v>
      </c>
      <c r="B63" s="31">
        <v>10</v>
      </c>
      <c r="C63" s="31">
        <v>7</v>
      </c>
      <c r="D63" s="31">
        <v>15</v>
      </c>
      <c r="E63" s="31">
        <v>14</v>
      </c>
      <c r="F63" s="31">
        <v>27</v>
      </c>
      <c r="G63" s="34">
        <f t="shared" si="6"/>
        <v>73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</row>
    <row r="64" spans="1:51" ht="12.75">
      <c r="A64" s="234" t="s">
        <v>56</v>
      </c>
      <c r="B64" s="31">
        <v>14</v>
      </c>
      <c r="C64" s="31">
        <v>13</v>
      </c>
      <c r="D64" s="31">
        <v>18</v>
      </c>
      <c r="E64" s="31">
        <v>17</v>
      </c>
      <c r="F64" s="31">
        <v>16</v>
      </c>
      <c r="G64" s="34">
        <f t="shared" si="6"/>
        <v>78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</row>
    <row r="65" spans="1:51" ht="12.75">
      <c r="A65" s="234" t="s">
        <v>57</v>
      </c>
      <c r="B65" s="31">
        <v>2</v>
      </c>
      <c r="C65" s="31">
        <v>3</v>
      </c>
      <c r="D65" s="31">
        <v>1</v>
      </c>
      <c r="E65" s="31">
        <v>3</v>
      </c>
      <c r="F65" s="31">
        <v>3</v>
      </c>
      <c r="G65" s="34">
        <f t="shared" si="6"/>
        <v>12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</row>
    <row r="66" spans="1:51" ht="12.75">
      <c r="A66" s="234" t="s">
        <v>58</v>
      </c>
      <c r="B66" s="31">
        <v>1</v>
      </c>
      <c r="C66" s="31">
        <v>5</v>
      </c>
      <c r="D66" s="31">
        <v>4</v>
      </c>
      <c r="E66" s="31">
        <v>6</v>
      </c>
      <c r="F66" s="31">
        <v>5</v>
      </c>
      <c r="G66" s="34">
        <f t="shared" si="6"/>
        <v>21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</row>
    <row r="67" spans="1:51" ht="12.75">
      <c r="A67" s="234" t="s">
        <v>59</v>
      </c>
      <c r="B67" s="31">
        <v>4</v>
      </c>
      <c r="C67" s="31">
        <v>10</v>
      </c>
      <c r="D67" s="31">
        <v>10</v>
      </c>
      <c r="E67" s="31">
        <v>6</v>
      </c>
      <c r="F67" s="31">
        <v>12</v>
      </c>
      <c r="G67" s="34">
        <f t="shared" si="6"/>
        <v>42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</row>
    <row r="68" spans="1:51" ht="12.75">
      <c r="A68" s="234" t="s">
        <v>60</v>
      </c>
      <c r="B68" s="31">
        <v>31</v>
      </c>
      <c r="C68" s="31">
        <v>27</v>
      </c>
      <c r="D68" s="31">
        <v>26</v>
      </c>
      <c r="E68" s="31">
        <v>22</v>
      </c>
      <c r="F68" s="31">
        <v>27</v>
      </c>
      <c r="G68" s="34">
        <f t="shared" si="6"/>
        <v>133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</row>
    <row r="69" spans="1:51" ht="12.75">
      <c r="A69" s="234" t="s">
        <v>61</v>
      </c>
      <c r="B69" s="31">
        <v>16</v>
      </c>
      <c r="C69" s="31">
        <v>10</v>
      </c>
      <c r="D69" s="31">
        <v>11</v>
      </c>
      <c r="E69" s="31">
        <v>19</v>
      </c>
      <c r="F69" s="31">
        <v>12</v>
      </c>
      <c r="G69" s="34">
        <f t="shared" si="6"/>
        <v>68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</row>
    <row r="70" spans="1:51" ht="12.75">
      <c r="A70" s="234" t="s">
        <v>62</v>
      </c>
      <c r="B70" s="31">
        <v>4</v>
      </c>
      <c r="C70" s="31">
        <v>4</v>
      </c>
      <c r="D70" s="31">
        <v>5</v>
      </c>
      <c r="E70" s="31">
        <v>2</v>
      </c>
      <c r="F70" s="31">
        <v>5</v>
      </c>
      <c r="G70" s="34">
        <f t="shared" si="6"/>
        <v>20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</row>
    <row r="71" spans="1:51" ht="12.75">
      <c r="A71" s="194" t="s">
        <v>3</v>
      </c>
      <c r="B71" s="34">
        <v>130</v>
      </c>
      <c r="C71" s="34">
        <v>149</v>
      </c>
      <c r="D71" s="34">
        <v>166</v>
      </c>
      <c r="E71" s="34">
        <v>150</v>
      </c>
      <c r="F71" s="34">
        <v>179</v>
      </c>
      <c r="G71" s="34">
        <f t="shared" si="6"/>
        <v>774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</row>
    <row r="72" spans="1:52" ht="12.75">
      <c r="A72" s="259" t="s">
        <v>4</v>
      </c>
      <c r="B72" s="63">
        <f>B71/G71</f>
        <v>0.16795865633074936</v>
      </c>
      <c r="C72" s="63">
        <f>C71/G71</f>
        <v>0.1925064599483204</v>
      </c>
      <c r="D72" s="63">
        <f>D71/G71</f>
        <v>0.2144702842377261</v>
      </c>
      <c r="E72" s="63">
        <f>E71/G71</f>
        <v>0.1937984496124031</v>
      </c>
      <c r="F72" s="63">
        <f>F71/G71</f>
        <v>0.23126614987080105</v>
      </c>
      <c r="G72" s="6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</row>
    <row r="73" spans="1:52" ht="12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</row>
    <row r="74" spans="1:52" ht="12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</row>
    <row r="75" spans="1:52" ht="12.75">
      <c r="A75" s="34"/>
      <c r="B75" s="63"/>
      <c r="C75" s="63"/>
      <c r="D75" s="63"/>
      <c r="E75" s="63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</row>
    <row r="76" spans="1:52" ht="12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</row>
    <row r="77" spans="1:52" ht="12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</row>
    <row r="78" spans="1:52" ht="12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</row>
    <row r="79" spans="1:52" ht="12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</row>
    <row r="80" spans="1:52" ht="12.75">
      <c r="A80" s="31"/>
      <c r="B80" s="34"/>
      <c r="C80" s="34"/>
      <c r="D80" s="34"/>
      <c r="E80" s="34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</row>
    <row r="81" spans="1:52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</row>
    <row r="82" spans="1:52" ht="12.7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</row>
    <row r="83" spans="1:52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</row>
    <row r="84" spans="1:52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</row>
    <row r="85" spans="1:52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</row>
    <row r="86" spans="1:52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</row>
    <row r="87" spans="1:52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</row>
    <row r="88" spans="1:52" ht="12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</row>
    <row r="89" spans="1:52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</row>
    <row r="90" spans="1:52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</row>
    <row r="91" spans="1:52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</row>
    <row r="92" spans="1:52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</row>
    <row r="93" spans="1:52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</row>
    <row r="94" spans="1:52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</row>
    <row r="95" spans="1:52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</row>
    <row r="96" spans="1:52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</row>
    <row r="97" spans="1:52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</row>
    <row r="98" spans="1:52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</row>
    <row r="99" spans="1:52" ht="12.75">
      <c r="A99" s="31"/>
      <c r="B99" s="63"/>
      <c r="C99" s="63"/>
      <c r="D99" s="63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</row>
    <row r="100" spans="1:52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</row>
    <row r="101" spans="1:52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</row>
    <row r="102" spans="1:52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</row>
    <row r="103" spans="1:52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</row>
    <row r="104" spans="1:52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</row>
    <row r="105" spans="1:52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</row>
    <row r="106" spans="1:52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</row>
    <row r="107" spans="1:52" ht="12.7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</row>
    <row r="108" spans="1:52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</row>
    <row r="109" spans="1:52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</row>
    <row r="110" spans="1:52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</row>
    <row r="111" spans="1:52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</row>
    <row r="112" spans="1:52" ht="12.7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</row>
    <row r="113" spans="1:52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</row>
    <row r="114" spans="1:52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</row>
    <row r="115" spans="1:52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</row>
    <row r="116" spans="1:52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</row>
    <row r="117" spans="1:52" ht="12.7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</row>
    <row r="118" spans="1:52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</row>
    <row r="119" spans="1:52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</row>
    <row r="120" spans="1:52" ht="12.75">
      <c r="A120" s="34"/>
      <c r="B120" s="34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</row>
    <row r="121" spans="1:52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</row>
    <row r="122" spans="1:52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</row>
    <row r="123" spans="1:52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</row>
    <row r="124" spans="1:52" ht="12.75">
      <c r="A124" s="31"/>
      <c r="B124" s="34"/>
      <c r="C124" s="34"/>
      <c r="D124" s="34"/>
      <c r="E124" s="46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</row>
    <row r="125" spans="1:52" ht="12.75">
      <c r="A125" s="31"/>
      <c r="B125" s="31"/>
      <c r="C125" s="31"/>
      <c r="D125" s="31"/>
      <c r="E125" s="34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</row>
    <row r="126" spans="1:52" ht="12.75">
      <c r="A126" s="31"/>
      <c r="B126" s="31"/>
      <c r="C126" s="31"/>
      <c r="D126" s="31"/>
      <c r="E126" s="34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</row>
    <row r="127" spans="1:52" ht="12.75">
      <c r="A127" s="31"/>
      <c r="B127" s="31"/>
      <c r="C127" s="31"/>
      <c r="D127" s="31"/>
      <c r="E127" s="34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</row>
    <row r="128" spans="1:52" ht="12.75">
      <c r="A128" s="31"/>
      <c r="B128" s="31"/>
      <c r="C128" s="31"/>
      <c r="D128" s="31"/>
      <c r="E128" s="34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</row>
    <row r="129" spans="1:52" ht="12.75">
      <c r="A129" s="31"/>
      <c r="B129" s="31"/>
      <c r="C129" s="31"/>
      <c r="D129" s="31"/>
      <c r="E129" s="34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</row>
    <row r="130" spans="1:52" ht="12.75">
      <c r="A130" s="31"/>
      <c r="B130" s="31"/>
      <c r="C130" s="31"/>
      <c r="D130" s="31"/>
      <c r="E130" s="34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</row>
    <row r="131" spans="1:52" ht="12.75">
      <c r="A131" s="31"/>
      <c r="B131" s="31"/>
      <c r="C131" s="31"/>
      <c r="D131" s="31"/>
      <c r="E131" s="34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</row>
    <row r="132" spans="1:52" ht="12.75">
      <c r="A132" s="31"/>
      <c r="B132" s="31"/>
      <c r="C132" s="31"/>
      <c r="D132" s="31"/>
      <c r="E132" s="34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</row>
    <row r="133" spans="1:52" ht="12.75">
      <c r="A133" s="31"/>
      <c r="B133" s="31"/>
      <c r="C133" s="31"/>
      <c r="D133" s="31"/>
      <c r="E133" s="34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</row>
    <row r="134" spans="1:52" ht="12.75">
      <c r="A134" s="31"/>
      <c r="B134" s="31"/>
      <c r="C134" s="31"/>
      <c r="D134" s="31"/>
      <c r="E134" s="34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</row>
    <row r="135" spans="1:52" ht="12.75">
      <c r="A135" s="31"/>
      <c r="B135" s="31"/>
      <c r="C135" s="31"/>
      <c r="D135" s="31"/>
      <c r="E135" s="34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</row>
    <row r="136" spans="1:52" ht="12.75">
      <c r="A136" s="31"/>
      <c r="B136" s="31"/>
      <c r="C136" s="31"/>
      <c r="D136" s="31"/>
      <c r="E136" s="34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</row>
    <row r="137" spans="1:52" ht="12.75">
      <c r="A137" s="31"/>
      <c r="B137" s="31"/>
      <c r="C137" s="31"/>
      <c r="D137" s="31"/>
      <c r="E137" s="34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</row>
    <row r="138" spans="1:52" ht="12.75">
      <c r="A138" s="31"/>
      <c r="B138" s="31"/>
      <c r="C138" s="31"/>
      <c r="D138" s="31"/>
      <c r="E138" s="34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</row>
    <row r="139" spans="1:52" ht="12.75">
      <c r="A139" s="31"/>
      <c r="B139" s="31"/>
      <c r="C139" s="31"/>
      <c r="D139" s="31"/>
      <c r="E139" s="34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</row>
    <row r="140" spans="1:52" ht="12.75">
      <c r="A140" s="31"/>
      <c r="B140" s="31"/>
      <c r="C140" s="31"/>
      <c r="D140" s="31"/>
      <c r="E140" s="34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</row>
    <row r="141" spans="1:52" ht="12.75">
      <c r="A141" s="31"/>
      <c r="B141" s="31"/>
      <c r="C141" s="31"/>
      <c r="D141" s="31"/>
      <c r="E141" s="34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</row>
    <row r="142" spans="1:52" ht="12.75">
      <c r="A142" s="34"/>
      <c r="B142" s="34"/>
      <c r="C142" s="34"/>
      <c r="D142" s="34"/>
      <c r="E142" s="34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</row>
    <row r="143" spans="1:52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</row>
    <row r="144" spans="1:52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</row>
    <row r="145" spans="1:52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</row>
    <row r="146" spans="1:52" ht="12.7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</row>
    <row r="147" spans="1:52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</row>
    <row r="148" spans="1:52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</row>
  </sheetData>
  <mergeCells count="3">
    <mergeCell ref="B6:D6"/>
    <mergeCell ref="E6:G6"/>
    <mergeCell ref="H6:J6"/>
  </mergeCells>
  <printOptions/>
  <pageMargins left="0.75" right="0.75" top="1" bottom="1" header="0.5" footer="0.5"/>
  <pageSetup horizontalDpi="600" verticalDpi="600" orientation="landscape" scale="74" r:id="rId1"/>
  <headerFooter alignWithMargins="0">
    <oddFooter>&amp;L&amp;"Arial Black,Regular"2001 Survey WS6 Retirements&amp;C&amp;"Arial Black,Regular"&amp;D&amp;R&amp;P of &amp;N</oddFooter>
  </headerFooter>
  <rowBreaks count="1" manualBreakCount="1">
    <brk id="4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114"/>
  <sheetViews>
    <sheetView workbookViewId="0" topLeftCell="A1">
      <selection activeCell="A22" sqref="A22"/>
    </sheetView>
  </sheetViews>
  <sheetFormatPr defaultColWidth="9.140625" defaultRowHeight="12.75"/>
  <cols>
    <col min="1" max="1" width="20.8515625" style="0" customWidth="1"/>
    <col min="2" max="2" width="13.140625" style="0" customWidth="1"/>
    <col min="3" max="3" width="12.421875" style="0" customWidth="1"/>
    <col min="4" max="4" width="11.57421875" style="0" customWidth="1"/>
    <col min="5" max="5" width="15.57421875" style="0" customWidth="1"/>
    <col min="6" max="6" width="12.7109375" style="0" customWidth="1"/>
    <col min="7" max="7" width="12.28125" style="0" customWidth="1"/>
    <col min="8" max="8" width="9.7109375" style="0" customWidth="1"/>
  </cols>
  <sheetData>
    <row r="1" ht="12.75">
      <c r="A1" s="103" t="s">
        <v>314</v>
      </c>
    </row>
    <row r="2" ht="12.75">
      <c r="A2" t="s">
        <v>0</v>
      </c>
    </row>
    <row r="3" spans="1:7" ht="12.75">
      <c r="A3" s="260" t="s">
        <v>47</v>
      </c>
      <c r="B3" s="11">
        <v>13</v>
      </c>
      <c r="C3" s="303">
        <f>B3/B20</f>
        <v>0.037142857142857144</v>
      </c>
      <c r="D3" s="11"/>
      <c r="E3" s="11"/>
      <c r="F3" s="23"/>
      <c r="G3" s="11"/>
    </row>
    <row r="4" spans="1:6" ht="12.75">
      <c r="A4" s="129" t="s">
        <v>48</v>
      </c>
      <c r="B4">
        <v>18</v>
      </c>
      <c r="C4" s="303">
        <f>B4/B20</f>
        <v>0.05142857142857143</v>
      </c>
      <c r="F4" s="22"/>
    </row>
    <row r="5" spans="1:6" ht="12.75">
      <c r="A5" s="129" t="s">
        <v>49</v>
      </c>
      <c r="B5">
        <v>1</v>
      </c>
      <c r="C5" s="304">
        <f>B5/B20</f>
        <v>0.002857142857142857</v>
      </c>
      <c r="F5" s="22"/>
    </row>
    <row r="6" spans="1:6" ht="12.75">
      <c r="A6" s="129" t="s">
        <v>50</v>
      </c>
      <c r="B6">
        <v>33</v>
      </c>
      <c r="C6" s="278">
        <f>B6/B20</f>
        <v>0.09428571428571429</v>
      </c>
      <c r="F6" s="22"/>
    </row>
    <row r="7" spans="1:6" ht="12.75">
      <c r="A7" s="129" t="s">
        <v>51</v>
      </c>
      <c r="B7">
        <v>26</v>
      </c>
      <c r="C7" s="278">
        <f>B7/B20</f>
        <v>0.07428571428571429</v>
      </c>
      <c r="F7" s="22"/>
    </row>
    <row r="8" spans="1:6" ht="12.75">
      <c r="A8" s="129" t="s">
        <v>52</v>
      </c>
      <c r="B8">
        <v>5</v>
      </c>
      <c r="C8" s="278">
        <f>B8/B20</f>
        <v>0.014285714285714285</v>
      </c>
      <c r="F8" s="22"/>
    </row>
    <row r="9" spans="1:6" ht="12.75">
      <c r="A9" s="129" t="s">
        <v>53</v>
      </c>
      <c r="B9">
        <v>21</v>
      </c>
      <c r="C9" s="278">
        <f>B9/B20</f>
        <v>0.06</v>
      </c>
      <c r="F9" s="22"/>
    </row>
    <row r="10" spans="1:6" ht="12.75">
      <c r="A10" s="129" t="s">
        <v>54</v>
      </c>
      <c r="B10">
        <v>9</v>
      </c>
      <c r="C10" s="278">
        <f>B10/B20</f>
        <v>0.025714285714285714</v>
      </c>
      <c r="F10" s="22"/>
    </row>
    <row r="11" spans="1:6" ht="12.75">
      <c r="A11" s="129" t="s">
        <v>55</v>
      </c>
      <c r="B11">
        <v>17</v>
      </c>
      <c r="C11" s="278">
        <f>B11/B20</f>
        <v>0.04857142857142857</v>
      </c>
      <c r="F11" s="22"/>
    </row>
    <row r="12" spans="1:6" ht="12.75">
      <c r="A12" s="129" t="s">
        <v>56</v>
      </c>
      <c r="B12">
        <v>39</v>
      </c>
      <c r="C12" s="278">
        <f>B12/B20</f>
        <v>0.11142857142857143</v>
      </c>
      <c r="F12" s="22"/>
    </row>
    <row r="13" spans="1:6" ht="12.75">
      <c r="A13" s="129" t="s">
        <v>57</v>
      </c>
      <c r="B13">
        <v>12</v>
      </c>
      <c r="C13" s="278">
        <f>B13/B20</f>
        <v>0.03428571428571429</v>
      </c>
      <c r="F13" s="22"/>
    </row>
    <row r="14" spans="1:6" ht="12.75">
      <c r="A14" s="129" t="s">
        <v>58</v>
      </c>
      <c r="B14">
        <v>11</v>
      </c>
      <c r="C14" s="278">
        <f>B14/B20</f>
        <v>0.03142857142857143</v>
      </c>
      <c r="F14" s="22"/>
    </row>
    <row r="15" spans="1:6" ht="12.75">
      <c r="A15" s="129" t="s">
        <v>59</v>
      </c>
      <c r="B15">
        <v>47</v>
      </c>
      <c r="C15" s="278">
        <f>B15/B20</f>
        <v>0.13428571428571429</v>
      </c>
      <c r="F15" s="22"/>
    </row>
    <row r="16" spans="1:6" ht="12.75">
      <c r="A16" s="129" t="s">
        <v>60</v>
      </c>
      <c r="B16">
        <v>64</v>
      </c>
      <c r="C16" s="278">
        <f>B16/B20</f>
        <v>0.18285714285714286</v>
      </c>
      <c r="F16" s="22"/>
    </row>
    <row r="17" spans="1:6" ht="12.75">
      <c r="A17" s="129" t="s">
        <v>61</v>
      </c>
      <c r="B17">
        <v>18</v>
      </c>
      <c r="C17" s="278">
        <f>B17/B20</f>
        <v>0.05142857142857143</v>
      </c>
      <c r="F17" s="22"/>
    </row>
    <row r="18" spans="1:6" ht="12.75">
      <c r="A18" s="129" t="s">
        <v>62</v>
      </c>
      <c r="B18">
        <v>13</v>
      </c>
      <c r="C18" s="278">
        <f>B18/B20</f>
        <v>0.037142857142857144</v>
      </c>
      <c r="F18" s="22"/>
    </row>
    <row r="19" spans="1:6" ht="12.75">
      <c r="A19" s="129" t="s">
        <v>63</v>
      </c>
      <c r="B19">
        <v>3</v>
      </c>
      <c r="C19" s="278">
        <f>B19/B20</f>
        <v>0.008571428571428572</v>
      </c>
      <c r="F19" s="22"/>
    </row>
    <row r="20" spans="1:6" ht="12.75">
      <c r="A20" s="104" t="s">
        <v>3</v>
      </c>
      <c r="B20" s="22">
        <v>350</v>
      </c>
      <c r="C20" s="278">
        <f>SUM(C3:C19)</f>
        <v>0.9999999999999999</v>
      </c>
      <c r="F20" s="22"/>
    </row>
    <row r="21" spans="1:6" ht="12.75">
      <c r="A21" s="104"/>
      <c r="B21" s="22"/>
      <c r="F21" s="22"/>
    </row>
    <row r="22" spans="1:12" ht="12.75">
      <c r="A22" s="22" t="s">
        <v>299</v>
      </c>
      <c r="B22" s="111"/>
      <c r="C22" s="111"/>
      <c r="D22" s="111"/>
      <c r="E22" s="111"/>
      <c r="F22" s="111"/>
      <c r="G22" s="32"/>
      <c r="H22" s="6"/>
      <c r="I22" s="6"/>
      <c r="J22" s="6"/>
      <c r="K22" s="6"/>
      <c r="L22" s="6"/>
    </row>
    <row r="23" spans="1:12" ht="12.75">
      <c r="A23" s="22"/>
      <c r="B23" s="63"/>
      <c r="C23" s="63"/>
      <c r="D23" s="63"/>
      <c r="E23" s="63"/>
      <c r="F23" s="63"/>
      <c r="G23" s="34"/>
      <c r="H23" s="31"/>
      <c r="I23" s="31"/>
      <c r="J23" s="31"/>
      <c r="K23" s="31"/>
      <c r="L23" s="31"/>
    </row>
    <row r="24" spans="1:11" ht="12.75">
      <c r="A24" s="62"/>
      <c r="B24" s="371" t="s">
        <v>205</v>
      </c>
      <c r="C24" s="371"/>
      <c r="D24" s="371"/>
      <c r="E24" s="370" t="s">
        <v>222</v>
      </c>
      <c r="F24" s="371"/>
      <c r="G24" s="372"/>
      <c r="H24" s="367" t="s">
        <v>67</v>
      </c>
      <c r="I24" s="367"/>
      <c r="J24" s="341"/>
      <c r="K24" s="6"/>
    </row>
    <row r="25" spans="1:14" ht="12.75">
      <c r="A25" t="s">
        <v>0</v>
      </c>
      <c r="B25" s="262" t="s">
        <v>206</v>
      </c>
      <c r="C25" s="262" t="s">
        <v>11</v>
      </c>
      <c r="D25" s="276" t="s">
        <v>298</v>
      </c>
      <c r="E25" s="265" t="s">
        <v>206</v>
      </c>
      <c r="F25" s="262" t="s">
        <v>11</v>
      </c>
      <c r="G25" s="279" t="s">
        <v>298</v>
      </c>
      <c r="H25" s="264" t="s">
        <v>206</v>
      </c>
      <c r="I25" s="45" t="s">
        <v>11</v>
      </c>
      <c r="J25" s="276" t="s">
        <v>298</v>
      </c>
      <c r="K25" s="273" t="s">
        <v>3</v>
      </c>
      <c r="L25" s="5"/>
      <c r="N25" s="23"/>
    </row>
    <row r="26" spans="1:12" ht="12.75">
      <c r="A26" s="129" t="s">
        <v>47</v>
      </c>
      <c r="B26">
        <v>4</v>
      </c>
      <c r="C26" t="s">
        <v>0</v>
      </c>
      <c r="D26" s="277">
        <f>SUM(B26:C26)</f>
        <v>4</v>
      </c>
      <c r="E26" s="266">
        <v>8</v>
      </c>
      <c r="F26" s="267" t="s">
        <v>0</v>
      </c>
      <c r="G26" s="280">
        <f aca="true" t="shared" si="0" ref="G26:G38">SUM(E26:F26)</f>
        <v>8</v>
      </c>
      <c r="H26" s="5">
        <v>1</v>
      </c>
      <c r="I26" t="s">
        <v>0</v>
      </c>
      <c r="J26" s="277">
        <f aca="true" t="shared" si="1" ref="J26:J38">SUM(H26:I26)</f>
        <v>1</v>
      </c>
      <c r="K26" s="274">
        <f>D26+G26+J26</f>
        <v>13</v>
      </c>
      <c r="L26" s="5"/>
    </row>
    <row r="27" spans="1:12" ht="12.75">
      <c r="A27" s="129" t="s">
        <v>48</v>
      </c>
      <c r="B27">
        <v>1</v>
      </c>
      <c r="C27" t="s">
        <v>0</v>
      </c>
      <c r="D27" s="277">
        <f>SUM(B27:C27)</f>
        <v>1</v>
      </c>
      <c r="E27" s="266">
        <v>16</v>
      </c>
      <c r="F27" s="267">
        <v>1</v>
      </c>
      <c r="G27" s="280">
        <f t="shared" si="0"/>
        <v>17</v>
      </c>
      <c r="H27" s="5" t="s">
        <v>0</v>
      </c>
      <c r="I27" t="s">
        <v>0</v>
      </c>
      <c r="J27" s="277"/>
      <c r="K27" s="274">
        <f aca="true" t="shared" si="2" ref="K27:K43">D27+G27+J27</f>
        <v>18</v>
      </c>
      <c r="L27" s="5"/>
    </row>
    <row r="28" spans="1:12" ht="12.75">
      <c r="A28" s="129" t="s">
        <v>49</v>
      </c>
      <c r="B28">
        <v>1</v>
      </c>
      <c r="C28" t="s">
        <v>0</v>
      </c>
      <c r="D28" s="277">
        <f>SUM(B28:C28)</f>
        <v>1</v>
      </c>
      <c r="E28" s="266" t="s">
        <v>0</v>
      </c>
      <c r="F28" s="267" t="s">
        <v>0</v>
      </c>
      <c r="G28" s="280"/>
      <c r="H28" s="5" t="s">
        <v>0</v>
      </c>
      <c r="I28" t="s">
        <v>0</v>
      </c>
      <c r="J28" s="277"/>
      <c r="K28" s="274">
        <f t="shared" si="2"/>
        <v>1</v>
      </c>
      <c r="L28" s="5"/>
    </row>
    <row r="29" spans="1:12" ht="12.75">
      <c r="A29" s="129" t="s">
        <v>50</v>
      </c>
      <c r="B29">
        <v>4</v>
      </c>
      <c r="C29">
        <v>4</v>
      </c>
      <c r="D29" s="277">
        <f>SUM(B29:C29)</f>
        <v>8</v>
      </c>
      <c r="E29" s="266">
        <v>17</v>
      </c>
      <c r="F29" s="267">
        <v>5</v>
      </c>
      <c r="G29" s="280">
        <f t="shared" si="0"/>
        <v>22</v>
      </c>
      <c r="H29" s="5" t="s">
        <v>0</v>
      </c>
      <c r="I29" t="s">
        <v>0</v>
      </c>
      <c r="J29" s="277"/>
      <c r="K29" s="274">
        <f t="shared" si="2"/>
        <v>30</v>
      </c>
      <c r="L29" s="5"/>
    </row>
    <row r="30" spans="1:12" ht="12.75">
      <c r="A30" s="129" t="s">
        <v>51</v>
      </c>
      <c r="B30">
        <v>2</v>
      </c>
      <c r="C30">
        <v>6</v>
      </c>
      <c r="D30" s="277">
        <f aca="true" t="shared" si="3" ref="D30:D43">SUM(B30:C30)</f>
        <v>8</v>
      </c>
      <c r="E30" s="266">
        <v>18</v>
      </c>
      <c r="F30" s="267" t="s">
        <v>0</v>
      </c>
      <c r="G30" s="280">
        <f t="shared" si="0"/>
        <v>18</v>
      </c>
      <c r="H30" s="5" t="s">
        <v>0</v>
      </c>
      <c r="I30">
        <v>1</v>
      </c>
      <c r="J30" s="277">
        <f t="shared" si="1"/>
        <v>1</v>
      </c>
      <c r="K30" s="274">
        <f t="shared" si="2"/>
        <v>27</v>
      </c>
      <c r="L30" s="5"/>
    </row>
    <row r="31" spans="1:12" ht="12.75">
      <c r="A31" s="129" t="s">
        <v>52</v>
      </c>
      <c r="B31" t="s">
        <v>0</v>
      </c>
      <c r="C31" t="s">
        <v>0</v>
      </c>
      <c r="D31" s="277">
        <f t="shared" si="3"/>
        <v>0</v>
      </c>
      <c r="E31" s="266">
        <v>2</v>
      </c>
      <c r="F31" s="267" t="s">
        <v>0</v>
      </c>
      <c r="G31" s="280">
        <f t="shared" si="0"/>
        <v>2</v>
      </c>
      <c r="H31" s="5">
        <v>3</v>
      </c>
      <c r="I31" t="s">
        <v>0</v>
      </c>
      <c r="J31" s="277">
        <f t="shared" si="1"/>
        <v>3</v>
      </c>
      <c r="K31" s="274">
        <f t="shared" si="2"/>
        <v>5</v>
      </c>
      <c r="L31" s="5"/>
    </row>
    <row r="32" spans="1:12" ht="12.75">
      <c r="A32" s="129" t="s">
        <v>53</v>
      </c>
      <c r="B32">
        <v>1</v>
      </c>
      <c r="C32">
        <v>1</v>
      </c>
      <c r="D32" s="277">
        <f t="shared" si="3"/>
        <v>2</v>
      </c>
      <c r="E32" s="266">
        <v>17</v>
      </c>
      <c r="F32" s="267" t="s">
        <v>0</v>
      </c>
      <c r="G32" s="280">
        <f t="shared" si="0"/>
        <v>17</v>
      </c>
      <c r="H32" s="5">
        <v>2</v>
      </c>
      <c r="I32" t="s">
        <v>0</v>
      </c>
      <c r="J32" s="277">
        <f t="shared" si="1"/>
        <v>2</v>
      </c>
      <c r="K32" s="274">
        <f t="shared" si="2"/>
        <v>21</v>
      </c>
      <c r="L32" s="5"/>
    </row>
    <row r="33" spans="1:12" ht="12.75">
      <c r="A33" s="129" t="s">
        <v>54</v>
      </c>
      <c r="B33">
        <v>2</v>
      </c>
      <c r="C33" t="s">
        <v>0</v>
      </c>
      <c r="D33" s="277">
        <f t="shared" si="3"/>
        <v>2</v>
      </c>
      <c r="E33" s="266">
        <v>4</v>
      </c>
      <c r="F33" s="267">
        <v>2</v>
      </c>
      <c r="G33" s="280">
        <f t="shared" si="0"/>
        <v>6</v>
      </c>
      <c r="H33" s="5" t="s">
        <v>0</v>
      </c>
      <c r="I33" t="s">
        <v>0</v>
      </c>
      <c r="J33" s="277"/>
      <c r="K33" s="274">
        <f t="shared" si="2"/>
        <v>8</v>
      </c>
      <c r="L33" s="5"/>
    </row>
    <row r="34" spans="1:12" ht="12.75">
      <c r="A34" s="129" t="s">
        <v>55</v>
      </c>
      <c r="B34" t="s">
        <v>0</v>
      </c>
      <c r="C34" t="s">
        <v>0</v>
      </c>
      <c r="D34" s="277">
        <f t="shared" si="3"/>
        <v>0</v>
      </c>
      <c r="E34" s="266">
        <v>17</v>
      </c>
      <c r="F34" s="267" t="s">
        <v>0</v>
      </c>
      <c r="G34" s="280">
        <f t="shared" si="0"/>
        <v>17</v>
      </c>
      <c r="H34" s="5" t="s">
        <v>0</v>
      </c>
      <c r="I34" t="s">
        <v>0</v>
      </c>
      <c r="J34" s="277"/>
      <c r="K34" s="274">
        <f t="shared" si="2"/>
        <v>17</v>
      </c>
      <c r="L34" s="5"/>
    </row>
    <row r="35" spans="1:12" ht="12.75">
      <c r="A35" s="129" t="s">
        <v>56</v>
      </c>
      <c r="B35">
        <v>5</v>
      </c>
      <c r="C35">
        <v>4</v>
      </c>
      <c r="D35" s="277">
        <f t="shared" si="3"/>
        <v>9</v>
      </c>
      <c r="E35" s="266">
        <v>21</v>
      </c>
      <c r="F35" s="267">
        <v>6</v>
      </c>
      <c r="G35" s="280">
        <f t="shared" si="0"/>
        <v>27</v>
      </c>
      <c r="H35" s="5">
        <v>4</v>
      </c>
      <c r="I35">
        <v>1</v>
      </c>
      <c r="J35" s="277">
        <f t="shared" si="1"/>
        <v>5</v>
      </c>
      <c r="K35" s="274">
        <f t="shared" si="2"/>
        <v>41</v>
      </c>
      <c r="L35" s="5"/>
    </row>
    <row r="36" spans="1:12" ht="12.75">
      <c r="A36" s="129" t="s">
        <v>57</v>
      </c>
      <c r="B36" t="s">
        <v>0</v>
      </c>
      <c r="C36">
        <v>1</v>
      </c>
      <c r="D36" s="277">
        <f t="shared" si="3"/>
        <v>1</v>
      </c>
      <c r="E36" s="266">
        <v>7</v>
      </c>
      <c r="F36" s="267" t="s">
        <v>0</v>
      </c>
      <c r="G36" s="280">
        <f t="shared" si="0"/>
        <v>7</v>
      </c>
      <c r="H36" s="5">
        <v>4</v>
      </c>
      <c r="I36" t="s">
        <v>0</v>
      </c>
      <c r="J36" s="277">
        <f t="shared" si="1"/>
        <v>4</v>
      </c>
      <c r="K36" s="274">
        <f t="shared" si="2"/>
        <v>12</v>
      </c>
      <c r="L36" s="5"/>
    </row>
    <row r="37" spans="1:12" ht="12.75">
      <c r="A37" s="129" t="s">
        <v>58</v>
      </c>
      <c r="B37">
        <v>1</v>
      </c>
      <c r="C37">
        <v>4</v>
      </c>
      <c r="D37" s="277">
        <f t="shared" si="3"/>
        <v>5</v>
      </c>
      <c r="E37" s="266">
        <v>3</v>
      </c>
      <c r="F37" s="267" t="s">
        <v>0</v>
      </c>
      <c r="G37" s="280">
        <f t="shared" si="0"/>
        <v>3</v>
      </c>
      <c r="H37" s="5">
        <v>1</v>
      </c>
      <c r="I37" t="s">
        <v>0</v>
      </c>
      <c r="J37" s="277">
        <f t="shared" si="1"/>
        <v>1</v>
      </c>
      <c r="K37" s="274">
        <f t="shared" si="2"/>
        <v>9</v>
      </c>
      <c r="L37" s="5"/>
    </row>
    <row r="38" spans="1:12" ht="12.75">
      <c r="A38" s="129" t="s">
        <v>59</v>
      </c>
      <c r="B38">
        <v>6</v>
      </c>
      <c r="C38">
        <v>5</v>
      </c>
      <c r="D38" s="277">
        <f t="shared" si="3"/>
        <v>11</v>
      </c>
      <c r="E38" s="266">
        <v>35</v>
      </c>
      <c r="F38" s="267" t="s">
        <v>0</v>
      </c>
      <c r="G38" s="280">
        <f t="shared" si="0"/>
        <v>35</v>
      </c>
      <c r="H38" s="5">
        <v>1</v>
      </c>
      <c r="I38" t="s">
        <v>0</v>
      </c>
      <c r="J38" s="277">
        <f t="shared" si="1"/>
        <v>1</v>
      </c>
      <c r="K38" s="274">
        <f t="shared" si="2"/>
        <v>47</v>
      </c>
      <c r="L38" s="5"/>
    </row>
    <row r="39" spans="1:12" ht="12.75">
      <c r="A39" s="129" t="s">
        <v>60</v>
      </c>
      <c r="B39">
        <v>7</v>
      </c>
      <c r="C39">
        <v>5</v>
      </c>
      <c r="D39" s="277">
        <f t="shared" si="3"/>
        <v>12</v>
      </c>
      <c r="E39" s="266">
        <v>47</v>
      </c>
      <c r="F39" s="267">
        <v>2</v>
      </c>
      <c r="G39" s="280">
        <f>SUM(E39:F39)</f>
        <v>49</v>
      </c>
      <c r="H39" s="5">
        <v>1</v>
      </c>
      <c r="I39">
        <v>2</v>
      </c>
      <c r="J39" s="277">
        <f>SUM(H39:I39)</f>
        <v>3</v>
      </c>
      <c r="K39" s="274">
        <f t="shared" si="2"/>
        <v>64</v>
      </c>
      <c r="L39" s="5"/>
    </row>
    <row r="40" spans="1:12" ht="12.75">
      <c r="A40" s="129" t="s">
        <v>61</v>
      </c>
      <c r="B40">
        <v>5</v>
      </c>
      <c r="C40">
        <v>1</v>
      </c>
      <c r="D40" s="277">
        <f t="shared" si="3"/>
        <v>6</v>
      </c>
      <c r="E40" s="266">
        <v>9</v>
      </c>
      <c r="F40" s="267" t="s">
        <v>0</v>
      </c>
      <c r="G40" s="280">
        <f>SUM(E40:F40)</f>
        <v>9</v>
      </c>
      <c r="H40" s="5">
        <v>3</v>
      </c>
      <c r="I40" t="s">
        <v>0</v>
      </c>
      <c r="J40" s="277">
        <f>SUM(H40:I40)</f>
        <v>3</v>
      </c>
      <c r="K40" s="274">
        <f t="shared" si="2"/>
        <v>18</v>
      </c>
      <c r="L40" s="5"/>
    </row>
    <row r="41" spans="1:12" ht="12.75">
      <c r="A41" s="129" t="s">
        <v>62</v>
      </c>
      <c r="B41">
        <v>1</v>
      </c>
      <c r="C41">
        <v>1</v>
      </c>
      <c r="D41" s="277">
        <f t="shared" si="3"/>
        <v>2</v>
      </c>
      <c r="E41" s="266">
        <v>9</v>
      </c>
      <c r="F41" s="267" t="s">
        <v>0</v>
      </c>
      <c r="G41" s="280">
        <f>SUM(E41:F41)</f>
        <v>9</v>
      </c>
      <c r="H41" s="5">
        <v>2</v>
      </c>
      <c r="I41" t="s">
        <v>0</v>
      </c>
      <c r="J41" s="277">
        <f>SUM(H41:I41)</f>
        <v>2</v>
      </c>
      <c r="K41" s="274">
        <f t="shared" si="2"/>
        <v>13</v>
      </c>
      <c r="L41" s="5"/>
    </row>
    <row r="42" spans="1:12" ht="12.75">
      <c r="A42" s="263" t="s">
        <v>63</v>
      </c>
      <c r="B42" s="23" t="s">
        <v>0</v>
      </c>
      <c r="C42" s="23" t="s">
        <v>0</v>
      </c>
      <c r="D42" s="277"/>
      <c r="E42" s="268">
        <v>3</v>
      </c>
      <c r="F42" s="269" t="s">
        <v>0</v>
      </c>
      <c r="G42" s="280">
        <f>SUM(E42:F42)</f>
        <v>3</v>
      </c>
      <c r="H42" s="5" t="s">
        <v>0</v>
      </c>
      <c r="I42" t="s">
        <v>0</v>
      </c>
      <c r="J42" s="277"/>
      <c r="K42" s="274">
        <f t="shared" si="2"/>
        <v>3</v>
      </c>
      <c r="L42" s="5"/>
    </row>
    <row r="43" spans="1:12" ht="12.75">
      <c r="A43" s="104" t="s">
        <v>3</v>
      </c>
      <c r="B43" s="22">
        <f>SUM(B26:B42)</f>
        <v>40</v>
      </c>
      <c r="C43" s="22">
        <f>SUM(C26:C42)</f>
        <v>32</v>
      </c>
      <c r="D43" s="277">
        <f t="shared" si="3"/>
        <v>72</v>
      </c>
      <c r="E43" s="270">
        <f>SUM(E26:E42)</f>
        <v>233</v>
      </c>
      <c r="F43" s="271">
        <f>SUM(F26:F42)</f>
        <v>16</v>
      </c>
      <c r="G43" s="280">
        <f>SUM(G26:G42)</f>
        <v>249</v>
      </c>
      <c r="H43" s="28">
        <v>22</v>
      </c>
      <c r="I43" s="22">
        <v>4</v>
      </c>
      <c r="J43" s="277">
        <f>SUM(H43:I43)</f>
        <v>26</v>
      </c>
      <c r="K43" s="275">
        <f t="shared" si="2"/>
        <v>347</v>
      </c>
      <c r="L43" s="5"/>
    </row>
    <row r="44" spans="1:13" ht="12.75">
      <c r="A44" s="104" t="s">
        <v>4</v>
      </c>
      <c r="B44" s="24">
        <f>B43/D43</f>
        <v>0.5555555555555556</v>
      </c>
      <c r="C44" s="24">
        <f>C43/D43</f>
        <v>0.4444444444444444</v>
      </c>
      <c r="D44" s="282">
        <f>D43/K43</f>
        <v>0.207492795389049</v>
      </c>
      <c r="E44" s="272">
        <f>E43/G43</f>
        <v>0.9357429718875502</v>
      </c>
      <c r="F44" s="111">
        <f>F43/G43</f>
        <v>0.0642570281124498</v>
      </c>
      <c r="G44" s="281">
        <f>G43/K43</f>
        <v>0.7175792507204611</v>
      </c>
      <c r="H44" s="78">
        <f>H43/J43</f>
        <v>0.8461538461538461</v>
      </c>
      <c r="I44" s="24">
        <f>I43/J43</f>
        <v>0.15384615384615385</v>
      </c>
      <c r="J44" s="278">
        <f>J43/K43</f>
        <v>0.07492795389048991</v>
      </c>
      <c r="K44" s="70"/>
      <c r="L44" s="24"/>
      <c r="M44" s="24"/>
    </row>
    <row r="45" spans="5:7" ht="12.75">
      <c r="E45" s="7"/>
      <c r="F45" s="7"/>
      <c r="G45" s="7"/>
    </row>
    <row r="46" spans="1:9" ht="12.75">
      <c r="A46" s="22" t="s">
        <v>300</v>
      </c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22"/>
      <c r="B47" s="22"/>
      <c r="C47" s="22"/>
      <c r="D47" s="32"/>
      <c r="E47" s="32"/>
      <c r="F47" s="32"/>
      <c r="G47" s="22"/>
      <c r="H47" s="22"/>
      <c r="I47" s="22"/>
    </row>
    <row r="48" spans="1:9" ht="12.75">
      <c r="A48" s="22"/>
      <c r="B48" s="373" t="s">
        <v>301</v>
      </c>
      <c r="C48" s="374"/>
      <c r="D48" s="366" t="s">
        <v>305</v>
      </c>
      <c r="E48" s="367"/>
      <c r="F48" s="354"/>
      <c r="G48" s="28"/>
      <c r="H48" s="22"/>
      <c r="I48" s="22"/>
    </row>
    <row r="49" spans="1:9" ht="21">
      <c r="A49" s="24" t="s">
        <v>0</v>
      </c>
      <c r="B49" s="283" t="s">
        <v>302</v>
      </c>
      <c r="C49" s="284" t="s">
        <v>303</v>
      </c>
      <c r="D49" s="286" t="s">
        <v>304</v>
      </c>
      <c r="E49" s="287" t="s">
        <v>6</v>
      </c>
      <c r="F49" s="288" t="s">
        <v>223</v>
      </c>
      <c r="G49" s="285" t="s">
        <v>224</v>
      </c>
      <c r="H49" s="283" t="s">
        <v>11</v>
      </c>
      <c r="I49" s="300" t="s">
        <v>3</v>
      </c>
    </row>
    <row r="50" spans="1:9" ht="12.75">
      <c r="A50" s="129" t="s">
        <v>47</v>
      </c>
      <c r="B50" t="s">
        <v>0</v>
      </c>
      <c r="C50" s="20">
        <v>2</v>
      </c>
      <c r="D50" s="212">
        <v>5</v>
      </c>
      <c r="E50" s="289">
        <v>2</v>
      </c>
      <c r="F50" s="290" t="s">
        <v>0</v>
      </c>
      <c r="G50" s="5">
        <v>3</v>
      </c>
      <c r="H50">
        <v>1</v>
      </c>
      <c r="I50" s="22">
        <f>SUM(B50:H50)</f>
        <v>13</v>
      </c>
    </row>
    <row r="51" spans="1:9" ht="12.75">
      <c r="A51" s="129" t="s">
        <v>48</v>
      </c>
      <c r="B51">
        <v>4</v>
      </c>
      <c r="C51" s="20">
        <v>3</v>
      </c>
      <c r="D51" s="212">
        <v>4</v>
      </c>
      <c r="E51" s="289">
        <v>2</v>
      </c>
      <c r="F51" s="290">
        <v>2</v>
      </c>
      <c r="G51" s="5">
        <v>1</v>
      </c>
      <c r="H51">
        <v>1</v>
      </c>
      <c r="I51" s="22">
        <f>SUM(B51:H51)</f>
        <v>17</v>
      </c>
    </row>
    <row r="52" spans="1:9" s="36" customFormat="1" ht="12.75">
      <c r="A52" s="261" t="s">
        <v>49</v>
      </c>
      <c r="B52" s="65" t="s">
        <v>0</v>
      </c>
      <c r="C52" s="174" t="s">
        <v>0</v>
      </c>
      <c r="D52" s="294" t="s">
        <v>0</v>
      </c>
      <c r="E52" s="295" t="s">
        <v>0</v>
      </c>
      <c r="F52" s="296">
        <v>1</v>
      </c>
      <c r="G52" s="89" t="s">
        <v>0</v>
      </c>
      <c r="H52" s="36" t="s">
        <v>0</v>
      </c>
      <c r="I52" s="22">
        <f aca="true" t="shared" si="4" ref="I52:I67">SUM(B52:H52)</f>
        <v>1</v>
      </c>
    </row>
    <row r="53" spans="1:9" ht="12.75">
      <c r="A53" s="129" t="s">
        <v>50</v>
      </c>
      <c r="B53">
        <v>2</v>
      </c>
      <c r="C53" s="20">
        <v>4</v>
      </c>
      <c r="D53" s="212">
        <v>8</v>
      </c>
      <c r="E53" s="289">
        <v>3</v>
      </c>
      <c r="F53" s="290">
        <v>2</v>
      </c>
      <c r="G53" s="5">
        <v>4</v>
      </c>
      <c r="H53" t="s">
        <v>0</v>
      </c>
      <c r="I53" s="22">
        <f t="shared" si="4"/>
        <v>23</v>
      </c>
    </row>
    <row r="54" spans="1:9" ht="12.75">
      <c r="A54" s="129" t="s">
        <v>51</v>
      </c>
      <c r="B54">
        <v>3</v>
      </c>
      <c r="C54" s="20">
        <v>2</v>
      </c>
      <c r="D54" s="212">
        <v>9</v>
      </c>
      <c r="E54" s="289">
        <v>2</v>
      </c>
      <c r="F54" s="290" t="s">
        <v>0</v>
      </c>
      <c r="G54" s="5">
        <v>1</v>
      </c>
      <c r="H54" t="s">
        <v>0</v>
      </c>
      <c r="I54" s="22">
        <f t="shared" si="4"/>
        <v>17</v>
      </c>
    </row>
    <row r="55" spans="1:9" ht="12.75">
      <c r="A55" s="129" t="s">
        <v>52</v>
      </c>
      <c r="B55" t="s">
        <v>0</v>
      </c>
      <c r="C55" s="20">
        <v>2</v>
      </c>
      <c r="D55" s="212">
        <v>1</v>
      </c>
      <c r="E55" s="289">
        <v>1</v>
      </c>
      <c r="F55" s="290" t="s">
        <v>0</v>
      </c>
      <c r="G55" s="5">
        <v>1</v>
      </c>
      <c r="H55" t="s">
        <v>0</v>
      </c>
      <c r="I55" s="22">
        <f t="shared" si="4"/>
        <v>5</v>
      </c>
    </row>
    <row r="56" spans="1:9" ht="12.75">
      <c r="A56" s="129" t="s">
        <v>53</v>
      </c>
      <c r="B56">
        <v>3</v>
      </c>
      <c r="C56" s="20">
        <v>2</v>
      </c>
      <c r="D56" s="212">
        <v>3</v>
      </c>
      <c r="E56" s="289">
        <v>1</v>
      </c>
      <c r="F56" s="290">
        <v>1</v>
      </c>
      <c r="G56" s="5">
        <v>1</v>
      </c>
      <c r="H56">
        <v>1</v>
      </c>
      <c r="I56" s="22">
        <f t="shared" si="4"/>
        <v>12</v>
      </c>
    </row>
    <row r="57" spans="1:9" ht="12.75">
      <c r="A57" s="129" t="s">
        <v>54</v>
      </c>
      <c r="B57" t="s">
        <v>0</v>
      </c>
      <c r="C57" s="20">
        <v>1</v>
      </c>
      <c r="D57" s="212">
        <v>2</v>
      </c>
      <c r="E57" s="289">
        <v>2</v>
      </c>
      <c r="F57" s="290" t="s">
        <v>0</v>
      </c>
      <c r="G57" s="5">
        <v>1</v>
      </c>
      <c r="H57" t="s">
        <v>0</v>
      </c>
      <c r="I57" s="22">
        <f t="shared" si="4"/>
        <v>6</v>
      </c>
    </row>
    <row r="58" spans="1:9" ht="12.75">
      <c r="A58" s="129" t="s">
        <v>55</v>
      </c>
      <c r="B58">
        <v>1</v>
      </c>
      <c r="C58" s="20">
        <v>2</v>
      </c>
      <c r="D58" s="212">
        <v>5</v>
      </c>
      <c r="E58" s="289">
        <v>1</v>
      </c>
      <c r="F58" s="290" t="s">
        <v>0</v>
      </c>
      <c r="G58" s="5">
        <v>1</v>
      </c>
      <c r="H58">
        <v>1</v>
      </c>
      <c r="I58" s="22">
        <f t="shared" si="4"/>
        <v>11</v>
      </c>
    </row>
    <row r="59" spans="1:9" ht="12.75">
      <c r="A59" s="129" t="s">
        <v>56</v>
      </c>
      <c r="B59">
        <v>4</v>
      </c>
      <c r="C59" s="20">
        <v>1</v>
      </c>
      <c r="D59" s="212">
        <v>5</v>
      </c>
      <c r="E59" s="289">
        <v>2</v>
      </c>
      <c r="F59" s="290">
        <v>1</v>
      </c>
      <c r="G59" s="5">
        <v>5</v>
      </c>
      <c r="H59">
        <v>2</v>
      </c>
      <c r="I59" s="22">
        <f t="shared" si="4"/>
        <v>20</v>
      </c>
    </row>
    <row r="60" spans="1:9" ht="12.75">
      <c r="A60" s="129" t="s">
        <v>57</v>
      </c>
      <c r="B60">
        <v>1</v>
      </c>
      <c r="C60" s="20">
        <v>2</v>
      </c>
      <c r="D60" s="212">
        <v>4</v>
      </c>
      <c r="E60" s="289" t="s">
        <v>0</v>
      </c>
      <c r="F60" s="290" t="s">
        <v>0</v>
      </c>
      <c r="G60" s="5">
        <v>3</v>
      </c>
      <c r="H60">
        <v>1</v>
      </c>
      <c r="I60" s="22">
        <f t="shared" si="4"/>
        <v>11</v>
      </c>
    </row>
    <row r="61" spans="1:9" ht="12.75">
      <c r="A61" s="129" t="s">
        <v>58</v>
      </c>
      <c r="B61">
        <v>1</v>
      </c>
      <c r="C61" s="20">
        <v>1</v>
      </c>
      <c r="D61" s="212">
        <v>3</v>
      </c>
      <c r="E61" s="289">
        <v>2</v>
      </c>
      <c r="F61" s="290" t="s">
        <v>0</v>
      </c>
      <c r="G61" s="5">
        <v>1</v>
      </c>
      <c r="H61">
        <v>2</v>
      </c>
      <c r="I61" s="22">
        <f t="shared" si="4"/>
        <v>10</v>
      </c>
    </row>
    <row r="62" spans="1:9" ht="12.75">
      <c r="A62" s="129" t="s">
        <v>59</v>
      </c>
      <c r="B62">
        <v>5</v>
      </c>
      <c r="C62" s="20">
        <v>4</v>
      </c>
      <c r="D62" s="212">
        <v>10</v>
      </c>
      <c r="E62" s="289">
        <v>2</v>
      </c>
      <c r="F62" s="290" t="s">
        <v>0</v>
      </c>
      <c r="G62" s="5">
        <v>1</v>
      </c>
      <c r="H62">
        <v>2</v>
      </c>
      <c r="I62" s="22">
        <f t="shared" si="4"/>
        <v>24</v>
      </c>
    </row>
    <row r="63" spans="1:9" ht="12.75">
      <c r="A63" s="129" t="s">
        <v>60</v>
      </c>
      <c r="B63">
        <v>9</v>
      </c>
      <c r="C63" s="20">
        <v>7</v>
      </c>
      <c r="D63" s="212">
        <v>9</v>
      </c>
      <c r="E63" s="289">
        <v>3</v>
      </c>
      <c r="F63" s="290">
        <v>2</v>
      </c>
      <c r="G63" s="5">
        <v>9</v>
      </c>
      <c r="H63">
        <v>6</v>
      </c>
      <c r="I63" s="22">
        <f t="shared" si="4"/>
        <v>45</v>
      </c>
    </row>
    <row r="64" spans="1:9" ht="12.75">
      <c r="A64" s="129" t="s">
        <v>61</v>
      </c>
      <c r="B64">
        <v>2</v>
      </c>
      <c r="C64" s="20">
        <v>2</v>
      </c>
      <c r="D64" s="212">
        <v>4</v>
      </c>
      <c r="E64" s="289">
        <v>2</v>
      </c>
      <c r="F64" s="290">
        <v>1</v>
      </c>
      <c r="G64" s="5">
        <v>1</v>
      </c>
      <c r="H64" t="s">
        <v>0</v>
      </c>
      <c r="I64" s="22">
        <f t="shared" si="4"/>
        <v>12</v>
      </c>
    </row>
    <row r="65" spans="1:9" ht="12.75">
      <c r="A65" s="129" t="s">
        <v>62</v>
      </c>
      <c r="B65">
        <v>2</v>
      </c>
      <c r="C65" s="20">
        <v>3</v>
      </c>
      <c r="D65" s="212">
        <v>3</v>
      </c>
      <c r="E65" s="289">
        <v>2</v>
      </c>
      <c r="F65" s="290" t="s">
        <v>0</v>
      </c>
      <c r="G65" s="5">
        <v>1</v>
      </c>
      <c r="H65" t="s">
        <v>0</v>
      </c>
      <c r="I65" s="22">
        <f t="shared" si="4"/>
        <v>11</v>
      </c>
    </row>
    <row r="66" spans="1:9" ht="12.75">
      <c r="A66" s="260" t="s">
        <v>63</v>
      </c>
      <c r="B66" s="11" t="s">
        <v>0</v>
      </c>
      <c r="C66" s="173" t="s">
        <v>0</v>
      </c>
      <c r="D66" s="291">
        <v>1</v>
      </c>
      <c r="E66" s="292" t="s">
        <v>0</v>
      </c>
      <c r="F66" s="293" t="s">
        <v>0</v>
      </c>
      <c r="G66" s="5">
        <v>1</v>
      </c>
      <c r="H66">
        <v>3</v>
      </c>
      <c r="I66" s="22">
        <f>SUM(B66:H66)</f>
        <v>5</v>
      </c>
    </row>
    <row r="67" spans="1:9" ht="12.75">
      <c r="A67" s="104" t="s">
        <v>3</v>
      </c>
      <c r="B67" s="22">
        <v>37</v>
      </c>
      <c r="C67" s="29">
        <v>38</v>
      </c>
      <c r="D67" s="297">
        <v>76</v>
      </c>
      <c r="E67" s="298">
        <v>27</v>
      </c>
      <c r="F67" s="299">
        <v>10</v>
      </c>
      <c r="G67" s="28">
        <v>35</v>
      </c>
      <c r="H67" s="22">
        <v>20</v>
      </c>
      <c r="I67" s="22">
        <f t="shared" si="4"/>
        <v>243</v>
      </c>
    </row>
    <row r="68" spans="1:9" ht="12.75">
      <c r="A68" s="104" t="s">
        <v>306</v>
      </c>
      <c r="B68" s="24">
        <f>B67/I67</f>
        <v>0.1522633744855967</v>
      </c>
      <c r="C68" s="62">
        <f>C67/I67</f>
        <v>0.15637860082304528</v>
      </c>
      <c r="D68" s="301">
        <f>D67/I67</f>
        <v>0.31275720164609055</v>
      </c>
      <c r="E68" s="248">
        <f>E67/I67</f>
        <v>0.1111111111111111</v>
      </c>
      <c r="F68" s="302">
        <f>F67/I67</f>
        <v>0.0411522633744856</v>
      </c>
      <c r="G68" s="78">
        <f>G67/I67</f>
        <v>0.1440329218106996</v>
      </c>
      <c r="H68" s="24">
        <f>H67/I67</f>
        <v>0.0823045267489712</v>
      </c>
      <c r="I68" s="41"/>
    </row>
    <row r="69" spans="4:6" ht="12.75">
      <c r="D69" s="7"/>
      <c r="E69" s="7"/>
      <c r="F69" s="7"/>
    </row>
    <row r="70" ht="12.75">
      <c r="A70" s="22" t="s">
        <v>307</v>
      </c>
    </row>
    <row r="71" ht="12.75">
      <c r="A71" s="22"/>
    </row>
    <row r="72" spans="1:8" ht="21">
      <c r="A72" t="s">
        <v>0</v>
      </c>
      <c r="B72" s="250" t="s">
        <v>225</v>
      </c>
      <c r="C72" s="250" t="s">
        <v>226</v>
      </c>
      <c r="D72" s="250" t="s">
        <v>227</v>
      </c>
      <c r="E72" s="250" t="s">
        <v>228</v>
      </c>
      <c r="F72" s="250" t="s">
        <v>224</v>
      </c>
      <c r="G72" s="250" t="s">
        <v>11</v>
      </c>
      <c r="H72" s="126" t="s">
        <v>3</v>
      </c>
    </row>
    <row r="73" spans="1:8" s="36" customFormat="1" ht="12.75">
      <c r="A73" s="306" t="s">
        <v>47</v>
      </c>
      <c r="B73" s="51">
        <v>2</v>
      </c>
      <c r="C73" s="51">
        <v>2</v>
      </c>
      <c r="D73" s="51" t="s">
        <v>0</v>
      </c>
      <c r="E73" s="51">
        <v>3</v>
      </c>
      <c r="F73" s="93" t="s">
        <v>0</v>
      </c>
      <c r="G73" s="36">
        <v>4</v>
      </c>
      <c r="H73" s="22">
        <f>SUM(B73:G73)</f>
        <v>11</v>
      </c>
    </row>
    <row r="74" spans="1:8" ht="12.75">
      <c r="A74" s="129" t="s">
        <v>48</v>
      </c>
      <c r="B74">
        <v>4</v>
      </c>
      <c r="C74">
        <v>3</v>
      </c>
      <c r="D74">
        <v>1</v>
      </c>
      <c r="E74">
        <v>3</v>
      </c>
      <c r="F74" t="s">
        <v>0</v>
      </c>
      <c r="G74">
        <v>1</v>
      </c>
      <c r="H74" s="22">
        <f>SUM(B74:G74)</f>
        <v>12</v>
      </c>
    </row>
    <row r="75" spans="1:8" ht="12.75">
      <c r="A75" s="129" t="s">
        <v>49</v>
      </c>
      <c r="B75" t="s">
        <v>0</v>
      </c>
      <c r="C75">
        <v>1</v>
      </c>
      <c r="D75" t="s">
        <v>0</v>
      </c>
      <c r="E75" t="s">
        <v>0</v>
      </c>
      <c r="F75" t="s">
        <v>0</v>
      </c>
      <c r="G75" t="s">
        <v>0</v>
      </c>
      <c r="H75" s="22">
        <f>SUM(B75:G75)</f>
        <v>1</v>
      </c>
    </row>
    <row r="76" spans="1:8" ht="12.75">
      <c r="A76" s="129" t="s">
        <v>50</v>
      </c>
      <c r="B76">
        <v>8</v>
      </c>
      <c r="C76">
        <v>7</v>
      </c>
      <c r="D76">
        <v>4</v>
      </c>
      <c r="E76">
        <v>4</v>
      </c>
      <c r="F76">
        <v>3</v>
      </c>
      <c r="G76">
        <v>3</v>
      </c>
      <c r="H76" s="22">
        <f>SUM(B76:G76)</f>
        <v>29</v>
      </c>
    </row>
    <row r="77" spans="1:8" ht="12.75">
      <c r="A77" s="129" t="s">
        <v>51</v>
      </c>
      <c r="B77">
        <v>4</v>
      </c>
      <c r="C77">
        <v>4</v>
      </c>
      <c r="D77">
        <v>1</v>
      </c>
      <c r="E77">
        <v>3</v>
      </c>
      <c r="F77">
        <v>4</v>
      </c>
      <c r="G77">
        <v>3</v>
      </c>
      <c r="H77" s="22">
        <f aca="true" t="shared" si="5" ref="H77:H90">SUM(B77:G77)</f>
        <v>19</v>
      </c>
    </row>
    <row r="78" spans="1:8" ht="12.75">
      <c r="A78" s="129" t="s">
        <v>52</v>
      </c>
      <c r="B78" t="s">
        <v>0</v>
      </c>
      <c r="C78" t="s">
        <v>0</v>
      </c>
      <c r="D78" t="s">
        <v>0</v>
      </c>
      <c r="E78">
        <v>2</v>
      </c>
      <c r="F78">
        <v>1</v>
      </c>
      <c r="G78">
        <v>2</v>
      </c>
      <c r="H78" s="22">
        <f t="shared" si="5"/>
        <v>5</v>
      </c>
    </row>
    <row r="79" spans="1:8" ht="12.75">
      <c r="A79" s="129" t="s">
        <v>53</v>
      </c>
      <c r="B79">
        <v>2</v>
      </c>
      <c r="C79">
        <v>3</v>
      </c>
      <c r="D79">
        <v>1</v>
      </c>
      <c r="E79">
        <v>5</v>
      </c>
      <c r="F79">
        <v>1</v>
      </c>
      <c r="G79">
        <v>1</v>
      </c>
      <c r="H79" s="22">
        <f t="shared" si="5"/>
        <v>13</v>
      </c>
    </row>
    <row r="80" spans="1:8" ht="12.75">
      <c r="A80" s="129" t="s">
        <v>54</v>
      </c>
      <c r="B80" t="s">
        <v>0</v>
      </c>
      <c r="C80">
        <v>1</v>
      </c>
      <c r="D80" t="s">
        <v>0</v>
      </c>
      <c r="E80">
        <v>1</v>
      </c>
      <c r="F80">
        <v>2</v>
      </c>
      <c r="G80">
        <v>1</v>
      </c>
      <c r="H80" s="22">
        <f t="shared" si="5"/>
        <v>5</v>
      </c>
    </row>
    <row r="81" spans="1:8" ht="12.75">
      <c r="A81" s="129" t="s">
        <v>55</v>
      </c>
      <c r="B81">
        <v>1</v>
      </c>
      <c r="C81">
        <v>3</v>
      </c>
      <c r="D81" t="s">
        <v>0</v>
      </c>
      <c r="E81">
        <v>5</v>
      </c>
      <c r="F81">
        <v>1</v>
      </c>
      <c r="G81">
        <v>3</v>
      </c>
      <c r="H81" s="22">
        <f t="shared" si="5"/>
        <v>13</v>
      </c>
    </row>
    <row r="82" spans="1:8" ht="12.75">
      <c r="A82" s="129" t="s">
        <v>56</v>
      </c>
      <c r="B82">
        <v>1</v>
      </c>
      <c r="C82">
        <v>3</v>
      </c>
      <c r="D82">
        <v>2</v>
      </c>
      <c r="E82">
        <v>4</v>
      </c>
      <c r="F82">
        <v>6</v>
      </c>
      <c r="G82">
        <v>6</v>
      </c>
      <c r="H82" s="22">
        <f t="shared" si="5"/>
        <v>22</v>
      </c>
    </row>
    <row r="83" spans="1:8" ht="12.75">
      <c r="A83" s="129" t="s">
        <v>57</v>
      </c>
      <c r="B83">
        <v>1</v>
      </c>
      <c r="C83">
        <v>2</v>
      </c>
      <c r="D83">
        <v>1</v>
      </c>
      <c r="E83">
        <v>2</v>
      </c>
      <c r="F83" t="s">
        <v>0</v>
      </c>
      <c r="G83">
        <v>2</v>
      </c>
      <c r="H83" s="22">
        <f t="shared" si="5"/>
        <v>8</v>
      </c>
    </row>
    <row r="84" spans="1:8" ht="12.75">
      <c r="A84" s="129" t="s">
        <v>58</v>
      </c>
      <c r="B84">
        <v>2</v>
      </c>
      <c r="C84">
        <v>3</v>
      </c>
      <c r="D84">
        <v>2</v>
      </c>
      <c r="E84">
        <v>1</v>
      </c>
      <c r="F84" t="s">
        <v>0</v>
      </c>
      <c r="G84">
        <v>2</v>
      </c>
      <c r="H84" s="22">
        <f t="shared" si="5"/>
        <v>10</v>
      </c>
    </row>
    <row r="85" spans="1:8" ht="12.75">
      <c r="A85" s="129" t="s">
        <v>59</v>
      </c>
      <c r="B85">
        <v>5</v>
      </c>
      <c r="C85">
        <v>2</v>
      </c>
      <c r="D85">
        <v>1</v>
      </c>
      <c r="E85">
        <v>5</v>
      </c>
      <c r="F85">
        <v>3</v>
      </c>
      <c r="G85">
        <v>5</v>
      </c>
      <c r="H85" s="22">
        <f t="shared" si="5"/>
        <v>21</v>
      </c>
    </row>
    <row r="86" spans="1:8" ht="12.75">
      <c r="A86" s="129" t="s">
        <v>60</v>
      </c>
      <c r="B86">
        <v>9</v>
      </c>
      <c r="C86">
        <v>11</v>
      </c>
      <c r="D86">
        <v>6</v>
      </c>
      <c r="E86">
        <v>7</v>
      </c>
      <c r="F86">
        <v>3</v>
      </c>
      <c r="G86">
        <v>9</v>
      </c>
      <c r="H86" s="22">
        <f t="shared" si="5"/>
        <v>45</v>
      </c>
    </row>
    <row r="87" spans="1:8" ht="12.75">
      <c r="A87" s="129" t="s">
        <v>61</v>
      </c>
      <c r="B87">
        <v>1</v>
      </c>
      <c r="C87">
        <v>2</v>
      </c>
      <c r="D87">
        <v>1</v>
      </c>
      <c r="E87">
        <v>4</v>
      </c>
      <c r="F87">
        <v>2</v>
      </c>
      <c r="G87">
        <v>4</v>
      </c>
      <c r="H87" s="22">
        <f t="shared" si="5"/>
        <v>14</v>
      </c>
    </row>
    <row r="88" spans="1:8" ht="12.75">
      <c r="A88" s="129" t="s">
        <v>62</v>
      </c>
      <c r="B88">
        <v>2</v>
      </c>
      <c r="C88">
        <v>2</v>
      </c>
      <c r="D88" t="s">
        <v>0</v>
      </c>
      <c r="E88">
        <v>4</v>
      </c>
      <c r="F88" t="s">
        <v>0</v>
      </c>
      <c r="G88">
        <v>2</v>
      </c>
      <c r="H88" s="22">
        <f t="shared" si="5"/>
        <v>10</v>
      </c>
    </row>
    <row r="89" spans="1:8" ht="12.75">
      <c r="A89" s="129" t="s">
        <v>63</v>
      </c>
      <c r="B89" t="s">
        <v>0</v>
      </c>
      <c r="C89">
        <v>1</v>
      </c>
      <c r="D89" t="s">
        <v>0</v>
      </c>
      <c r="E89" t="s">
        <v>0</v>
      </c>
      <c r="F89">
        <v>1</v>
      </c>
      <c r="G89">
        <v>3</v>
      </c>
      <c r="H89" s="22">
        <f t="shared" si="5"/>
        <v>5</v>
      </c>
    </row>
    <row r="90" spans="1:8" ht="12.75">
      <c r="A90" s="104" t="s">
        <v>3</v>
      </c>
      <c r="B90" s="22">
        <v>42</v>
      </c>
      <c r="C90" s="22">
        <v>50</v>
      </c>
      <c r="D90" s="22">
        <v>20</v>
      </c>
      <c r="E90" s="22">
        <v>53</v>
      </c>
      <c r="F90" s="22">
        <v>27</v>
      </c>
      <c r="G90" s="22">
        <v>51</v>
      </c>
      <c r="H90" s="22">
        <f t="shared" si="5"/>
        <v>243</v>
      </c>
    </row>
    <row r="91" spans="1:8" ht="12.75">
      <c r="A91" s="104" t="s">
        <v>4</v>
      </c>
      <c r="B91" s="24">
        <f>B90/H90</f>
        <v>0.1728395061728395</v>
      </c>
      <c r="C91" s="24">
        <f>C90/H90</f>
        <v>0.205761316872428</v>
      </c>
      <c r="D91" s="24">
        <f>D90/H90</f>
        <v>0.0823045267489712</v>
      </c>
      <c r="E91" s="24">
        <f>E90/H90</f>
        <v>0.21810699588477367</v>
      </c>
      <c r="F91" s="24">
        <f>F90/H90</f>
        <v>0.1111111111111111</v>
      </c>
      <c r="G91" s="24">
        <f>G90/H90</f>
        <v>0.20987654320987653</v>
      </c>
      <c r="H91" s="24"/>
    </row>
    <row r="93" ht="12.75">
      <c r="A93" s="22" t="s">
        <v>308</v>
      </c>
    </row>
    <row r="94" ht="12.75">
      <c r="A94" s="22"/>
    </row>
    <row r="95" spans="1:6" ht="12.75">
      <c r="A95" t="s">
        <v>0</v>
      </c>
      <c r="B95" s="305" t="s">
        <v>79</v>
      </c>
      <c r="D95" s="305" t="s">
        <v>76</v>
      </c>
      <c r="F95" s="44" t="s">
        <v>3</v>
      </c>
    </row>
    <row r="96" spans="1:6" ht="12.75">
      <c r="A96" s="129" t="s">
        <v>47</v>
      </c>
      <c r="B96">
        <v>6</v>
      </c>
      <c r="C96" s="9">
        <f>B96/B113</f>
        <v>0.05084745762711865</v>
      </c>
      <c r="D96">
        <v>7</v>
      </c>
      <c r="E96" s="9">
        <f>D96/D113</f>
        <v>0.07777777777777778</v>
      </c>
      <c r="F96" s="22">
        <f>B96+D96</f>
        <v>13</v>
      </c>
    </row>
    <row r="97" spans="1:6" ht="12.75">
      <c r="A97" s="263" t="s">
        <v>48</v>
      </c>
      <c r="B97">
        <v>9</v>
      </c>
      <c r="C97" s="9">
        <f>B97/B113</f>
        <v>0.07627118644067797</v>
      </c>
      <c r="D97">
        <v>9</v>
      </c>
      <c r="E97" s="9">
        <f>D97/D113</f>
        <v>0.1</v>
      </c>
      <c r="F97" s="22">
        <f>B97+D97</f>
        <v>18</v>
      </c>
    </row>
    <row r="98" spans="1:6" ht="12.75">
      <c r="A98" s="129" t="s">
        <v>49</v>
      </c>
      <c r="B98">
        <v>0</v>
      </c>
      <c r="C98" s="9">
        <f>B98/B113</f>
        <v>0</v>
      </c>
      <c r="D98">
        <v>2</v>
      </c>
      <c r="E98" s="9">
        <f>D98/D113</f>
        <v>0.022222222222222223</v>
      </c>
      <c r="F98" s="22">
        <f aca="true" t="shared" si="6" ref="F98:F112">B98+D98</f>
        <v>2</v>
      </c>
    </row>
    <row r="99" spans="1:6" ht="12.75">
      <c r="A99" s="129" t="s">
        <v>50</v>
      </c>
      <c r="B99">
        <v>16</v>
      </c>
      <c r="C99" s="9">
        <f>B99/B113</f>
        <v>0.13559322033898305</v>
      </c>
      <c r="D99">
        <v>5</v>
      </c>
      <c r="E99" s="9">
        <f>D99/D113</f>
        <v>0.05555555555555555</v>
      </c>
      <c r="F99" s="22">
        <f t="shared" si="6"/>
        <v>21</v>
      </c>
    </row>
    <row r="100" spans="1:6" ht="12.75">
      <c r="A100" s="129" t="s">
        <v>51</v>
      </c>
      <c r="B100">
        <v>7</v>
      </c>
      <c r="C100" s="9">
        <f>B100/B113</f>
        <v>0.059322033898305086</v>
      </c>
      <c r="D100">
        <v>2</v>
      </c>
      <c r="E100" s="9">
        <f>D100/D113</f>
        <v>0.022222222222222223</v>
      </c>
      <c r="F100" s="22">
        <f t="shared" si="6"/>
        <v>9</v>
      </c>
    </row>
    <row r="101" spans="1:6" ht="12.75">
      <c r="A101" s="129" t="s">
        <v>52</v>
      </c>
      <c r="B101">
        <v>3</v>
      </c>
      <c r="C101" s="9">
        <f>B101/B113</f>
        <v>0.025423728813559324</v>
      </c>
      <c r="D101">
        <v>2</v>
      </c>
      <c r="E101" s="9">
        <f>D101/D113</f>
        <v>0.022222222222222223</v>
      </c>
      <c r="F101" s="22">
        <f t="shared" si="6"/>
        <v>5</v>
      </c>
    </row>
    <row r="102" spans="1:6" ht="12.75">
      <c r="A102" s="129" t="s">
        <v>53</v>
      </c>
      <c r="B102">
        <v>3</v>
      </c>
      <c r="C102" s="9">
        <f>B102/B113</f>
        <v>0.025423728813559324</v>
      </c>
      <c r="D102">
        <v>2</v>
      </c>
      <c r="E102" s="9">
        <f>D102/D113</f>
        <v>0.022222222222222223</v>
      </c>
      <c r="F102" s="22">
        <f t="shared" si="6"/>
        <v>5</v>
      </c>
    </row>
    <row r="103" spans="1:6" ht="12.75">
      <c r="A103" s="129" t="s">
        <v>54</v>
      </c>
      <c r="B103">
        <v>2</v>
      </c>
      <c r="C103" s="9">
        <f>B103/B113</f>
        <v>0.01694915254237288</v>
      </c>
      <c r="E103" s="9"/>
      <c r="F103" s="22">
        <f t="shared" si="6"/>
        <v>2</v>
      </c>
    </row>
    <row r="104" spans="1:6" ht="12.75">
      <c r="A104" s="129" t="s">
        <v>55</v>
      </c>
      <c r="B104">
        <v>8</v>
      </c>
      <c r="C104" s="9">
        <f>B104/B113</f>
        <v>0.06779661016949153</v>
      </c>
      <c r="D104">
        <v>7</v>
      </c>
      <c r="E104" s="9">
        <f>D104/D113</f>
        <v>0.07777777777777778</v>
      </c>
      <c r="F104" s="22">
        <f t="shared" si="6"/>
        <v>15</v>
      </c>
    </row>
    <row r="105" spans="1:6" ht="12.75">
      <c r="A105" s="129" t="s">
        <v>56</v>
      </c>
      <c r="B105">
        <v>19</v>
      </c>
      <c r="C105" s="9">
        <f>B105/B113</f>
        <v>0.16101694915254236</v>
      </c>
      <c r="D105">
        <v>12</v>
      </c>
      <c r="E105" s="9">
        <f>D105/D113</f>
        <v>0.13333333333333333</v>
      </c>
      <c r="F105" s="22">
        <f t="shared" si="6"/>
        <v>31</v>
      </c>
    </row>
    <row r="106" spans="1:6" ht="12.75">
      <c r="A106" s="129" t="s">
        <v>57</v>
      </c>
      <c r="B106">
        <v>5</v>
      </c>
      <c r="C106" s="9">
        <f>B106/B113</f>
        <v>0.0423728813559322</v>
      </c>
      <c r="D106">
        <v>2</v>
      </c>
      <c r="E106" s="9">
        <f>D106/D113</f>
        <v>0.022222222222222223</v>
      </c>
      <c r="F106" s="22">
        <f t="shared" si="6"/>
        <v>7</v>
      </c>
    </row>
    <row r="107" spans="1:6" ht="12.75">
      <c r="A107" s="129" t="s">
        <v>58</v>
      </c>
      <c r="B107">
        <v>3</v>
      </c>
      <c r="C107" s="9">
        <f>B107/B113</f>
        <v>0.025423728813559324</v>
      </c>
      <c r="D107">
        <v>4</v>
      </c>
      <c r="E107" s="9">
        <f>D107/D113</f>
        <v>0.044444444444444446</v>
      </c>
      <c r="F107" s="22">
        <f t="shared" si="6"/>
        <v>7</v>
      </c>
    </row>
    <row r="108" spans="1:6" ht="12.75">
      <c r="A108" s="129" t="s">
        <v>59</v>
      </c>
      <c r="B108">
        <v>8</v>
      </c>
      <c r="C108" s="9">
        <f>B108/B113</f>
        <v>0.06779661016949153</v>
      </c>
      <c r="D108">
        <v>7</v>
      </c>
      <c r="E108" s="9">
        <f>D108/D113</f>
        <v>0.07777777777777778</v>
      </c>
      <c r="F108" s="22">
        <f t="shared" si="6"/>
        <v>15</v>
      </c>
    </row>
    <row r="109" spans="1:6" ht="12.75">
      <c r="A109" s="129" t="s">
        <v>60</v>
      </c>
      <c r="B109">
        <v>19</v>
      </c>
      <c r="C109" s="9">
        <f>B109/B113</f>
        <v>0.16101694915254236</v>
      </c>
      <c r="D109">
        <v>22</v>
      </c>
      <c r="E109" s="9">
        <f>D109/D113</f>
        <v>0.24444444444444444</v>
      </c>
      <c r="F109" s="22">
        <f t="shared" si="6"/>
        <v>41</v>
      </c>
    </row>
    <row r="110" spans="1:6" ht="12.75">
      <c r="A110" s="129" t="s">
        <v>61</v>
      </c>
      <c r="B110">
        <v>7</v>
      </c>
      <c r="C110" s="9">
        <f>B110/B113</f>
        <v>0.059322033898305086</v>
      </c>
      <c r="D110">
        <v>2</v>
      </c>
      <c r="E110" s="9">
        <f>D110/D113</f>
        <v>0.022222222222222223</v>
      </c>
      <c r="F110" s="22">
        <f t="shared" si="6"/>
        <v>9</v>
      </c>
    </row>
    <row r="111" spans="1:6" ht="12.75">
      <c r="A111" s="129" t="s">
        <v>62</v>
      </c>
      <c r="B111">
        <v>1</v>
      </c>
      <c r="C111" s="9">
        <f>B111/B113</f>
        <v>0.00847457627118644</v>
      </c>
      <c r="D111">
        <v>3</v>
      </c>
      <c r="E111" s="9">
        <f>D111/D113</f>
        <v>0.03333333333333333</v>
      </c>
      <c r="F111" s="22">
        <f t="shared" si="6"/>
        <v>4</v>
      </c>
    </row>
    <row r="112" spans="1:6" ht="12.75">
      <c r="A112" s="129" t="s">
        <v>63</v>
      </c>
      <c r="B112">
        <v>2</v>
      </c>
      <c r="C112" s="9">
        <f>B112/B113</f>
        <v>0.01694915254237288</v>
      </c>
      <c r="D112">
        <v>2</v>
      </c>
      <c r="E112" s="9">
        <f>D112/D113</f>
        <v>0.022222222222222223</v>
      </c>
      <c r="F112" s="22">
        <f t="shared" si="6"/>
        <v>4</v>
      </c>
    </row>
    <row r="113" spans="1:6" ht="12.75">
      <c r="A113" s="104" t="s">
        <v>3</v>
      </c>
      <c r="B113" s="22">
        <f>SUM(B96:B112)</f>
        <v>118</v>
      </c>
      <c r="C113" s="9">
        <f>SUM(C96:C112)</f>
        <v>0.9999999999999999</v>
      </c>
      <c r="D113" s="22">
        <f>SUM(D96:D112)</f>
        <v>90</v>
      </c>
      <c r="E113" s="9">
        <f>SUM(E96:E112)</f>
        <v>0.9999999999999999</v>
      </c>
      <c r="F113" s="22">
        <f>SUM(F96:F112)</f>
        <v>208</v>
      </c>
    </row>
    <row r="114" spans="1:6" ht="12.75">
      <c r="A114" s="104" t="s">
        <v>4</v>
      </c>
      <c r="B114" s="24">
        <f>B113/F113</f>
        <v>0.5673076923076923</v>
      </c>
      <c r="C114" s="22"/>
      <c r="D114" s="24">
        <f>D113/F113</f>
        <v>0.4326923076923077</v>
      </c>
      <c r="E114" s="22"/>
      <c r="F114" s="22"/>
    </row>
  </sheetData>
  <mergeCells count="5">
    <mergeCell ref="E24:G24"/>
    <mergeCell ref="H24:J24"/>
    <mergeCell ref="B24:D24"/>
    <mergeCell ref="B48:C48"/>
    <mergeCell ref="D48:F48"/>
  </mergeCells>
  <printOptions/>
  <pageMargins left="0.75" right="0.75" top="1" bottom="1" header="0.5" footer="0.5"/>
  <pageSetup horizontalDpi="600" verticalDpi="600" orientation="landscape" scale="77" r:id="rId1"/>
  <headerFooter alignWithMargins="0">
    <oddHeader>&amp;L&amp;"Arial Black,Regular"2001 Survey Results</oddHeader>
    <oddFooter xml:space="preserve">&amp;L&amp;"Arial Black,Regular"2001 Survey WS7 Resignations&amp;C&amp;"Arial Black,Regular"&amp;D&amp;R&amp;P of &amp;N </oddFooter>
  </headerFooter>
  <rowBreaks count="2" manualBreakCount="2">
    <brk id="45" max="255" man="1"/>
    <brk id="92" max="10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90"/>
  <sheetViews>
    <sheetView workbookViewId="0" topLeftCell="A2">
      <selection activeCell="C2" sqref="C2"/>
    </sheetView>
  </sheetViews>
  <sheetFormatPr defaultColWidth="9.140625" defaultRowHeight="12.75"/>
  <cols>
    <col min="1" max="1" width="22.7109375" style="0" customWidth="1"/>
    <col min="2" max="2" width="10.00390625" style="0" customWidth="1"/>
    <col min="3" max="3" width="14.57421875" style="0" customWidth="1"/>
    <col min="4" max="4" width="9.8515625" style="0" customWidth="1"/>
    <col min="5" max="5" width="10.140625" style="0" customWidth="1"/>
  </cols>
  <sheetData>
    <row r="1" ht="15.75">
      <c r="A1" s="208" t="s">
        <v>309</v>
      </c>
    </row>
    <row r="3" ht="12.75">
      <c r="A3" s="103" t="s">
        <v>315</v>
      </c>
    </row>
    <row r="4" ht="12.75">
      <c r="A4" s="103"/>
    </row>
    <row r="5" spans="1:8" ht="12.75">
      <c r="A5" s="104" t="s">
        <v>35</v>
      </c>
      <c r="B5" s="6"/>
      <c r="C5" s="6"/>
      <c r="D5" s="6"/>
      <c r="E5" s="6"/>
      <c r="F5" s="6"/>
      <c r="G5" s="6"/>
      <c r="H5" s="6"/>
    </row>
    <row r="6" spans="1:11" ht="12.75">
      <c r="A6" s="112" t="s">
        <v>0</v>
      </c>
      <c r="B6" s="367" t="s">
        <v>205</v>
      </c>
      <c r="C6" s="367"/>
      <c r="D6" s="367"/>
      <c r="E6" s="366" t="s">
        <v>20</v>
      </c>
      <c r="F6" s="367"/>
      <c r="G6" s="367"/>
      <c r="H6" s="5"/>
      <c r="I6" s="89"/>
      <c r="J6" s="36"/>
      <c r="K6" s="36"/>
    </row>
    <row r="7" spans="1:11" ht="12.75">
      <c r="A7" s="22"/>
      <c r="B7" s="262" t="s">
        <v>206</v>
      </c>
      <c r="C7" s="262" t="s">
        <v>11</v>
      </c>
      <c r="D7" s="276" t="s">
        <v>298</v>
      </c>
      <c r="E7" s="309" t="s">
        <v>206</v>
      </c>
      <c r="F7" s="308" t="s">
        <v>11</v>
      </c>
      <c r="G7" s="313" t="s">
        <v>298</v>
      </c>
      <c r="H7" s="224" t="s">
        <v>3</v>
      </c>
      <c r="I7" s="22"/>
      <c r="J7" s="22"/>
      <c r="K7" s="23"/>
    </row>
    <row r="8" spans="1:11" ht="12.75">
      <c r="A8" s="307" t="s">
        <v>47</v>
      </c>
      <c r="B8" s="36">
        <v>6</v>
      </c>
      <c r="C8" s="36">
        <v>5</v>
      </c>
      <c r="D8" s="277">
        <f>SUM(B8:C8)</f>
        <v>11</v>
      </c>
      <c r="E8" s="310">
        <v>8</v>
      </c>
      <c r="F8" s="311">
        <v>1</v>
      </c>
      <c r="G8" s="277">
        <f>SUM(E8:F8)</f>
        <v>9</v>
      </c>
      <c r="H8" s="28">
        <f>D8+G8</f>
        <v>20</v>
      </c>
      <c r="I8" s="36"/>
      <c r="J8" s="36"/>
      <c r="K8" s="36"/>
    </row>
    <row r="9" spans="1:11" ht="12.75">
      <c r="A9" s="307" t="s">
        <v>48</v>
      </c>
      <c r="B9" s="36">
        <v>3</v>
      </c>
      <c r="C9" s="36">
        <v>5</v>
      </c>
      <c r="D9" s="277">
        <f aca="true" t="shared" si="0" ref="D9:D23">SUM(B9:C9)</f>
        <v>8</v>
      </c>
      <c r="E9" s="310">
        <v>4</v>
      </c>
      <c r="F9" s="311" t="s">
        <v>0</v>
      </c>
      <c r="G9" s="277">
        <f aca="true" t="shared" si="1" ref="G9:G23">SUM(E9:F9)</f>
        <v>4</v>
      </c>
      <c r="H9" s="28">
        <f aca="true" t="shared" si="2" ref="H9:H25">D9+G9</f>
        <v>12</v>
      </c>
      <c r="I9" s="36"/>
      <c r="J9" s="36"/>
      <c r="K9" s="36"/>
    </row>
    <row r="10" spans="1:11" ht="12.75">
      <c r="A10" s="307" t="s">
        <v>49</v>
      </c>
      <c r="B10" s="36">
        <v>1</v>
      </c>
      <c r="C10" s="36">
        <v>1</v>
      </c>
      <c r="D10" s="277">
        <f t="shared" si="0"/>
        <v>2</v>
      </c>
      <c r="E10" s="310" t="s">
        <v>0</v>
      </c>
      <c r="F10" s="311">
        <v>1</v>
      </c>
      <c r="G10" s="277">
        <f t="shared" si="1"/>
        <v>1</v>
      </c>
      <c r="H10" s="28">
        <f t="shared" si="2"/>
        <v>3</v>
      </c>
      <c r="I10" s="36"/>
      <c r="J10" s="36"/>
      <c r="K10" s="36"/>
    </row>
    <row r="11" spans="1:11" ht="12.75">
      <c r="A11" s="307" t="s">
        <v>50</v>
      </c>
      <c r="B11" s="36">
        <v>8</v>
      </c>
      <c r="C11" s="36">
        <v>10</v>
      </c>
      <c r="D11" s="277">
        <f t="shared" si="0"/>
        <v>18</v>
      </c>
      <c r="E11" s="310">
        <v>8</v>
      </c>
      <c r="F11" s="311">
        <v>1</v>
      </c>
      <c r="G11" s="277">
        <f t="shared" si="1"/>
        <v>9</v>
      </c>
      <c r="H11" s="28">
        <f t="shared" si="2"/>
        <v>27</v>
      </c>
      <c r="I11" s="36"/>
      <c r="J11" s="36"/>
      <c r="K11" s="36"/>
    </row>
    <row r="12" spans="1:11" ht="12.75">
      <c r="A12" s="307" t="s">
        <v>51</v>
      </c>
      <c r="B12" s="36">
        <v>11</v>
      </c>
      <c r="C12" s="36">
        <v>9</v>
      </c>
      <c r="D12" s="277">
        <f t="shared" si="0"/>
        <v>20</v>
      </c>
      <c r="E12" s="310">
        <v>3</v>
      </c>
      <c r="F12" s="311" t="s">
        <v>0</v>
      </c>
      <c r="G12" s="277">
        <f>SUM(E12:F12)</f>
        <v>3</v>
      </c>
      <c r="H12" s="28">
        <f t="shared" si="2"/>
        <v>23</v>
      </c>
      <c r="I12" s="36"/>
      <c r="J12" s="36"/>
      <c r="K12" s="36"/>
    </row>
    <row r="13" spans="1:11" ht="12.75">
      <c r="A13" s="307" t="s">
        <v>52</v>
      </c>
      <c r="B13" s="36">
        <v>5</v>
      </c>
      <c r="C13" s="36">
        <v>3</v>
      </c>
      <c r="D13" s="277">
        <f t="shared" si="0"/>
        <v>8</v>
      </c>
      <c r="E13" s="310">
        <v>3</v>
      </c>
      <c r="F13" s="311">
        <v>1</v>
      </c>
      <c r="G13" s="277">
        <f t="shared" si="1"/>
        <v>4</v>
      </c>
      <c r="H13" s="28">
        <f t="shared" si="2"/>
        <v>12</v>
      </c>
      <c r="I13" s="36"/>
      <c r="J13" s="36"/>
      <c r="K13" s="36"/>
    </row>
    <row r="14" spans="1:11" ht="12.75">
      <c r="A14" s="307" t="s">
        <v>53</v>
      </c>
      <c r="B14" s="36">
        <v>5</v>
      </c>
      <c r="C14" s="36">
        <v>2</v>
      </c>
      <c r="D14" s="277">
        <f t="shared" si="0"/>
        <v>7</v>
      </c>
      <c r="E14" s="310">
        <v>3</v>
      </c>
      <c r="F14" s="311" t="s">
        <v>0</v>
      </c>
      <c r="G14" s="277">
        <f t="shared" si="1"/>
        <v>3</v>
      </c>
      <c r="H14" s="28">
        <f t="shared" si="2"/>
        <v>10</v>
      </c>
      <c r="I14" s="36"/>
      <c r="J14" s="36"/>
      <c r="K14" s="36"/>
    </row>
    <row r="15" spans="1:11" ht="12.75">
      <c r="A15" s="307" t="s">
        <v>54</v>
      </c>
      <c r="B15" s="36">
        <v>1</v>
      </c>
      <c r="C15" s="36">
        <v>3</v>
      </c>
      <c r="D15" s="277">
        <f t="shared" si="0"/>
        <v>4</v>
      </c>
      <c r="E15" s="310">
        <v>2</v>
      </c>
      <c r="F15" s="311">
        <v>1</v>
      </c>
      <c r="G15" s="277">
        <f t="shared" si="1"/>
        <v>3</v>
      </c>
      <c r="H15" s="28">
        <f t="shared" si="2"/>
        <v>7</v>
      </c>
      <c r="I15" s="36"/>
      <c r="J15" s="36"/>
      <c r="K15" s="36"/>
    </row>
    <row r="16" spans="1:11" ht="12.75">
      <c r="A16" s="307" t="s">
        <v>55</v>
      </c>
      <c r="B16" s="36">
        <v>4</v>
      </c>
      <c r="C16" s="36">
        <v>4</v>
      </c>
      <c r="D16" s="277">
        <f t="shared" si="0"/>
        <v>8</v>
      </c>
      <c r="E16" s="310">
        <v>6</v>
      </c>
      <c r="F16" s="311" t="s">
        <v>0</v>
      </c>
      <c r="G16" s="277">
        <f t="shared" si="1"/>
        <v>6</v>
      </c>
      <c r="H16" s="28">
        <f t="shared" si="2"/>
        <v>14</v>
      </c>
      <c r="I16" s="36"/>
      <c r="J16" s="36"/>
      <c r="K16" s="36"/>
    </row>
    <row r="17" spans="1:11" ht="12.75">
      <c r="A17" s="307" t="s">
        <v>56</v>
      </c>
      <c r="B17" s="36">
        <v>7</v>
      </c>
      <c r="C17" s="36">
        <v>7</v>
      </c>
      <c r="D17" s="277">
        <f t="shared" si="0"/>
        <v>14</v>
      </c>
      <c r="E17" s="310">
        <v>12</v>
      </c>
      <c r="F17" s="311">
        <v>2</v>
      </c>
      <c r="G17" s="277">
        <f t="shared" si="1"/>
        <v>14</v>
      </c>
      <c r="H17" s="28">
        <f t="shared" si="2"/>
        <v>28</v>
      </c>
      <c r="I17" s="36"/>
      <c r="J17" s="36"/>
      <c r="K17" s="36"/>
    </row>
    <row r="18" spans="1:11" ht="12.75">
      <c r="A18" s="307" t="s">
        <v>57</v>
      </c>
      <c r="B18" s="36">
        <v>3</v>
      </c>
      <c r="C18" s="36">
        <v>4</v>
      </c>
      <c r="D18" s="277">
        <f t="shared" si="0"/>
        <v>7</v>
      </c>
      <c r="E18" s="310">
        <v>7</v>
      </c>
      <c r="F18" s="311" t="s">
        <v>0</v>
      </c>
      <c r="G18" s="277">
        <f t="shared" si="1"/>
        <v>7</v>
      </c>
      <c r="H18" s="28">
        <f t="shared" si="2"/>
        <v>14</v>
      </c>
      <c r="I18" s="36"/>
      <c r="J18" s="36"/>
      <c r="K18" s="36"/>
    </row>
    <row r="19" spans="1:11" ht="12.75">
      <c r="A19" s="307" t="s">
        <v>58</v>
      </c>
      <c r="B19" s="36">
        <v>2</v>
      </c>
      <c r="C19" s="36">
        <v>3</v>
      </c>
      <c r="D19" s="277">
        <f t="shared" si="0"/>
        <v>5</v>
      </c>
      <c r="E19" s="310">
        <v>3</v>
      </c>
      <c r="F19" s="311">
        <v>1</v>
      </c>
      <c r="G19" s="277">
        <f t="shared" si="1"/>
        <v>4</v>
      </c>
      <c r="H19" s="28">
        <f t="shared" si="2"/>
        <v>9</v>
      </c>
      <c r="I19" s="36"/>
      <c r="J19" s="36"/>
      <c r="K19" s="36"/>
    </row>
    <row r="20" spans="1:11" ht="12.75">
      <c r="A20" s="307" t="s">
        <v>59</v>
      </c>
      <c r="B20" s="36">
        <v>9</v>
      </c>
      <c r="C20" s="36">
        <v>6</v>
      </c>
      <c r="D20" s="277">
        <f t="shared" si="0"/>
        <v>15</v>
      </c>
      <c r="E20" s="310">
        <v>5</v>
      </c>
      <c r="F20" s="311">
        <v>1</v>
      </c>
      <c r="G20" s="277">
        <f t="shared" si="1"/>
        <v>6</v>
      </c>
      <c r="H20" s="28">
        <f t="shared" si="2"/>
        <v>21</v>
      </c>
      <c r="I20" s="36"/>
      <c r="J20" s="36"/>
      <c r="K20" s="36"/>
    </row>
    <row r="21" spans="1:11" ht="12.75">
      <c r="A21" s="307" t="s">
        <v>60</v>
      </c>
      <c r="B21" s="36">
        <v>11</v>
      </c>
      <c r="C21" s="36">
        <v>15</v>
      </c>
      <c r="D21" s="277">
        <f t="shared" si="0"/>
        <v>26</v>
      </c>
      <c r="E21" s="310">
        <v>13</v>
      </c>
      <c r="F21" s="311">
        <v>3</v>
      </c>
      <c r="G21" s="277">
        <f t="shared" si="1"/>
        <v>16</v>
      </c>
      <c r="H21" s="28">
        <f t="shared" si="2"/>
        <v>42</v>
      </c>
      <c r="I21" s="36"/>
      <c r="J21" s="36"/>
      <c r="K21" s="36"/>
    </row>
    <row r="22" spans="1:11" ht="12.75">
      <c r="A22" s="307" t="s">
        <v>61</v>
      </c>
      <c r="B22" s="36">
        <v>8</v>
      </c>
      <c r="C22" s="36">
        <v>4</v>
      </c>
      <c r="D22" s="277">
        <f t="shared" si="0"/>
        <v>12</v>
      </c>
      <c r="E22" s="310">
        <v>3</v>
      </c>
      <c r="F22" s="311">
        <v>1</v>
      </c>
      <c r="G22" s="277">
        <f t="shared" si="1"/>
        <v>4</v>
      </c>
      <c r="H22" s="28">
        <f t="shared" si="2"/>
        <v>16</v>
      </c>
      <c r="I22" s="36"/>
      <c r="J22" s="36"/>
      <c r="K22" s="36"/>
    </row>
    <row r="23" spans="1:11" ht="12.75">
      <c r="A23" s="307" t="s">
        <v>62</v>
      </c>
      <c r="B23" s="36">
        <v>2</v>
      </c>
      <c r="C23" s="36">
        <v>5</v>
      </c>
      <c r="D23" s="277">
        <f t="shared" si="0"/>
        <v>7</v>
      </c>
      <c r="E23" s="310">
        <v>4</v>
      </c>
      <c r="F23" s="311">
        <v>1</v>
      </c>
      <c r="G23" s="277">
        <f t="shared" si="1"/>
        <v>5</v>
      </c>
      <c r="H23" s="28">
        <f t="shared" si="2"/>
        <v>12</v>
      </c>
      <c r="I23" s="36"/>
      <c r="J23" s="36"/>
      <c r="K23" s="36"/>
    </row>
    <row r="24" spans="1:11" ht="12.75">
      <c r="A24" s="307" t="s">
        <v>63</v>
      </c>
      <c r="B24" s="36">
        <v>1</v>
      </c>
      <c r="C24" s="36">
        <v>1</v>
      </c>
      <c r="D24" s="277">
        <f>SUM(B24:C24)</f>
        <v>2</v>
      </c>
      <c r="E24" s="310" t="s">
        <v>0</v>
      </c>
      <c r="F24" s="311" t="s">
        <v>0</v>
      </c>
      <c r="G24" s="277"/>
      <c r="H24" s="28">
        <f>D24+G24</f>
        <v>2</v>
      </c>
      <c r="I24" s="36"/>
      <c r="J24" s="36"/>
      <c r="K24" s="36"/>
    </row>
    <row r="25" spans="1:11" ht="12.75">
      <c r="A25" s="138" t="s">
        <v>3</v>
      </c>
      <c r="B25" s="22">
        <f aca="true" t="shared" si="3" ref="B25:G25">SUM(B8:B24)</f>
        <v>87</v>
      </c>
      <c r="C25" s="22">
        <f t="shared" si="3"/>
        <v>87</v>
      </c>
      <c r="D25" s="277">
        <f t="shared" si="3"/>
        <v>174</v>
      </c>
      <c r="E25" s="22">
        <f t="shared" si="3"/>
        <v>84</v>
      </c>
      <c r="F25" s="22">
        <f t="shared" si="3"/>
        <v>14</v>
      </c>
      <c r="G25" s="277">
        <f t="shared" si="3"/>
        <v>98</v>
      </c>
      <c r="H25" s="28">
        <f t="shared" si="2"/>
        <v>272</v>
      </c>
      <c r="I25" s="36" t="s">
        <v>0</v>
      </c>
      <c r="J25" s="36" t="s">
        <v>0</v>
      </c>
      <c r="K25" s="36"/>
    </row>
    <row r="26" spans="1:8" ht="12.75">
      <c r="A26" s="138" t="s">
        <v>4</v>
      </c>
      <c r="B26" s="24"/>
      <c r="C26" s="24"/>
      <c r="D26" s="62"/>
      <c r="E26" s="272"/>
      <c r="F26" s="111"/>
      <c r="G26" s="312"/>
      <c r="H26" s="5"/>
    </row>
    <row r="27" spans="5:7" ht="12.75">
      <c r="E27" s="7"/>
      <c r="F27" s="7"/>
      <c r="G27" s="7"/>
    </row>
    <row r="28" ht="12.75">
      <c r="A28" s="104" t="s">
        <v>33</v>
      </c>
    </row>
    <row r="29" ht="12.75">
      <c r="A29" t="s">
        <v>0</v>
      </c>
    </row>
    <row r="30" spans="2:8" ht="30.75">
      <c r="B30" s="250" t="s">
        <v>15</v>
      </c>
      <c r="C30" s="250" t="s">
        <v>16</v>
      </c>
      <c r="D30" s="250" t="s">
        <v>17</v>
      </c>
      <c r="E30" s="250" t="s">
        <v>21</v>
      </c>
      <c r="F30" s="250" t="s">
        <v>72</v>
      </c>
      <c r="G30" s="250" t="s">
        <v>11</v>
      </c>
      <c r="H30" s="314" t="s">
        <v>3</v>
      </c>
    </row>
    <row r="31" spans="1:8" ht="12.75">
      <c r="A31" s="196" t="s">
        <v>47</v>
      </c>
      <c r="B31">
        <v>4</v>
      </c>
      <c r="C31" t="s">
        <v>0</v>
      </c>
      <c r="D31" t="s">
        <v>0</v>
      </c>
      <c r="E31">
        <v>16</v>
      </c>
      <c r="F31" t="s">
        <v>0</v>
      </c>
      <c r="G31" t="s">
        <v>0</v>
      </c>
      <c r="H31" s="315">
        <f>SUM(B31:G31)</f>
        <v>20</v>
      </c>
    </row>
    <row r="32" spans="1:8" ht="12.75">
      <c r="A32" s="196" t="s">
        <v>48</v>
      </c>
      <c r="B32">
        <v>1</v>
      </c>
      <c r="C32" t="s">
        <v>0</v>
      </c>
      <c r="D32" t="s">
        <v>0</v>
      </c>
      <c r="E32">
        <v>11</v>
      </c>
      <c r="F32" t="s">
        <v>0</v>
      </c>
      <c r="G32" t="s">
        <v>0</v>
      </c>
      <c r="H32" s="315">
        <f aca="true" t="shared" si="4" ref="H32:H48">SUM(B32:G32)</f>
        <v>12</v>
      </c>
    </row>
    <row r="33" spans="1:8" ht="12.75">
      <c r="A33" s="196" t="s">
        <v>49</v>
      </c>
      <c r="B33" t="s">
        <v>0</v>
      </c>
      <c r="C33" t="s">
        <v>0</v>
      </c>
      <c r="D33" t="s">
        <v>0</v>
      </c>
      <c r="E33">
        <v>3</v>
      </c>
      <c r="F33" t="s">
        <v>0</v>
      </c>
      <c r="G33" t="s">
        <v>0</v>
      </c>
      <c r="H33" s="315">
        <f t="shared" si="4"/>
        <v>3</v>
      </c>
    </row>
    <row r="34" spans="1:8" ht="12.75">
      <c r="A34" s="196" t="s">
        <v>50</v>
      </c>
      <c r="B34">
        <v>1</v>
      </c>
      <c r="C34" t="s">
        <v>0</v>
      </c>
      <c r="D34">
        <v>1</v>
      </c>
      <c r="E34">
        <v>25</v>
      </c>
      <c r="F34" t="s">
        <v>0</v>
      </c>
      <c r="G34" t="s">
        <v>0</v>
      </c>
      <c r="H34" s="315">
        <f t="shared" si="4"/>
        <v>27</v>
      </c>
    </row>
    <row r="35" spans="1:8" ht="12.75">
      <c r="A35" s="196" t="s">
        <v>51</v>
      </c>
      <c r="B35">
        <v>1</v>
      </c>
      <c r="C35" t="s">
        <v>0</v>
      </c>
      <c r="D35" t="s">
        <v>0</v>
      </c>
      <c r="E35">
        <v>22</v>
      </c>
      <c r="F35" t="s">
        <v>0</v>
      </c>
      <c r="G35" t="s">
        <v>0</v>
      </c>
      <c r="H35" s="315">
        <f t="shared" si="4"/>
        <v>23</v>
      </c>
    </row>
    <row r="36" spans="1:8" ht="12.75">
      <c r="A36" s="196" t="s">
        <v>52</v>
      </c>
      <c r="B36" t="s">
        <v>0</v>
      </c>
      <c r="C36" t="s">
        <v>0</v>
      </c>
      <c r="D36" t="s">
        <v>0</v>
      </c>
      <c r="E36">
        <v>11</v>
      </c>
      <c r="F36" t="s">
        <v>0</v>
      </c>
      <c r="G36" t="s">
        <v>0</v>
      </c>
      <c r="H36" s="315">
        <f t="shared" si="4"/>
        <v>11</v>
      </c>
    </row>
    <row r="37" spans="1:8" ht="12.75">
      <c r="A37" s="196" t="s">
        <v>53</v>
      </c>
      <c r="B37">
        <v>2</v>
      </c>
      <c r="C37" t="s">
        <v>0</v>
      </c>
      <c r="D37" t="s">
        <v>0</v>
      </c>
      <c r="E37">
        <v>8</v>
      </c>
      <c r="F37" t="s">
        <v>0</v>
      </c>
      <c r="G37" t="s">
        <v>0</v>
      </c>
      <c r="H37" s="315">
        <f t="shared" si="4"/>
        <v>10</v>
      </c>
    </row>
    <row r="38" spans="1:8" ht="12.75">
      <c r="A38" s="196" t="s">
        <v>54</v>
      </c>
      <c r="B38">
        <v>3</v>
      </c>
      <c r="C38" t="s">
        <v>0</v>
      </c>
      <c r="D38" t="s">
        <v>0</v>
      </c>
      <c r="E38">
        <v>4</v>
      </c>
      <c r="F38" t="s">
        <v>0</v>
      </c>
      <c r="G38" t="s">
        <v>0</v>
      </c>
      <c r="H38" s="315">
        <f t="shared" si="4"/>
        <v>7</v>
      </c>
    </row>
    <row r="39" spans="1:8" ht="12.75">
      <c r="A39" s="196" t="s">
        <v>55</v>
      </c>
      <c r="B39">
        <v>1</v>
      </c>
      <c r="C39" t="s">
        <v>0</v>
      </c>
      <c r="D39" t="s">
        <v>0</v>
      </c>
      <c r="E39">
        <v>13</v>
      </c>
      <c r="F39" t="s">
        <v>0</v>
      </c>
      <c r="G39" t="s">
        <v>0</v>
      </c>
      <c r="H39" s="315">
        <f t="shared" si="4"/>
        <v>14</v>
      </c>
    </row>
    <row r="40" spans="1:8" ht="12.75">
      <c r="A40" s="196" t="s">
        <v>56</v>
      </c>
      <c r="B40">
        <v>4</v>
      </c>
      <c r="C40" t="s">
        <v>0</v>
      </c>
      <c r="D40" t="s">
        <v>0</v>
      </c>
      <c r="E40">
        <v>23</v>
      </c>
      <c r="F40" t="s">
        <v>0</v>
      </c>
      <c r="G40">
        <v>1</v>
      </c>
      <c r="H40" s="315">
        <f t="shared" si="4"/>
        <v>28</v>
      </c>
    </row>
    <row r="41" spans="1:8" ht="12.75">
      <c r="A41" s="196" t="s">
        <v>57</v>
      </c>
      <c r="B41" t="s">
        <v>0</v>
      </c>
      <c r="C41">
        <v>2</v>
      </c>
      <c r="D41" t="s">
        <v>0</v>
      </c>
      <c r="E41">
        <v>11</v>
      </c>
      <c r="F41">
        <v>1</v>
      </c>
      <c r="G41" t="s">
        <v>0</v>
      </c>
      <c r="H41" s="315">
        <f t="shared" si="4"/>
        <v>14</v>
      </c>
    </row>
    <row r="42" spans="1:8" ht="12.75">
      <c r="A42" s="196" t="s">
        <v>58</v>
      </c>
      <c r="B42" t="s">
        <v>0</v>
      </c>
      <c r="C42" t="s">
        <v>0</v>
      </c>
      <c r="D42" t="s">
        <v>0</v>
      </c>
      <c r="E42">
        <v>9</v>
      </c>
      <c r="F42" t="s">
        <v>0</v>
      </c>
      <c r="G42" t="s">
        <v>0</v>
      </c>
      <c r="H42" s="315">
        <f t="shared" si="4"/>
        <v>9</v>
      </c>
    </row>
    <row r="43" spans="1:8" ht="12.75">
      <c r="A43" s="196" t="s">
        <v>59</v>
      </c>
      <c r="B43" t="s">
        <v>0</v>
      </c>
      <c r="C43" t="s">
        <v>0</v>
      </c>
      <c r="D43" t="s">
        <v>0</v>
      </c>
      <c r="E43">
        <v>21</v>
      </c>
      <c r="F43" t="s">
        <v>0</v>
      </c>
      <c r="G43" t="s">
        <v>0</v>
      </c>
      <c r="H43" s="315">
        <f t="shared" si="4"/>
        <v>21</v>
      </c>
    </row>
    <row r="44" spans="1:8" ht="12.75">
      <c r="A44" s="196" t="s">
        <v>60</v>
      </c>
      <c r="B44">
        <v>6</v>
      </c>
      <c r="C44">
        <v>1</v>
      </c>
      <c r="D44">
        <v>1</v>
      </c>
      <c r="E44">
        <v>33</v>
      </c>
      <c r="F44">
        <v>2</v>
      </c>
      <c r="G44" t="s">
        <v>0</v>
      </c>
      <c r="H44" s="315">
        <f t="shared" si="4"/>
        <v>43</v>
      </c>
    </row>
    <row r="45" spans="1:8" ht="12.75">
      <c r="A45" s="196" t="s">
        <v>61</v>
      </c>
      <c r="B45">
        <v>1</v>
      </c>
      <c r="C45" t="s">
        <v>0</v>
      </c>
      <c r="D45" t="s">
        <v>0</v>
      </c>
      <c r="E45">
        <v>14</v>
      </c>
      <c r="F45" t="s">
        <v>0</v>
      </c>
      <c r="G45" t="s">
        <v>0</v>
      </c>
      <c r="H45" s="315">
        <f t="shared" si="4"/>
        <v>15</v>
      </c>
    </row>
    <row r="46" spans="1:8" ht="12.75">
      <c r="A46" s="196" t="s">
        <v>62</v>
      </c>
      <c r="B46" t="s">
        <v>0</v>
      </c>
      <c r="C46" t="s">
        <v>0</v>
      </c>
      <c r="D46" t="s">
        <v>0</v>
      </c>
      <c r="E46">
        <v>12</v>
      </c>
      <c r="F46" t="s">
        <v>0</v>
      </c>
      <c r="G46" t="s">
        <v>0</v>
      </c>
      <c r="H46" s="315">
        <f t="shared" si="4"/>
        <v>12</v>
      </c>
    </row>
    <row r="47" spans="1:8" ht="12.75">
      <c r="A47" s="196" t="s">
        <v>63</v>
      </c>
      <c r="B47">
        <v>1</v>
      </c>
      <c r="C47" t="s">
        <v>0</v>
      </c>
      <c r="D47" t="s">
        <v>0</v>
      </c>
      <c r="E47">
        <v>1</v>
      </c>
      <c r="F47" t="s">
        <v>0</v>
      </c>
      <c r="G47" t="s">
        <v>0</v>
      </c>
      <c r="H47" s="315">
        <f t="shared" si="4"/>
        <v>2</v>
      </c>
    </row>
    <row r="48" spans="1:8" ht="12.75">
      <c r="A48" s="138" t="s">
        <v>3</v>
      </c>
      <c r="B48" s="22">
        <f aca="true" t="shared" si="5" ref="B48:G48">SUM(B31:B47)</f>
        <v>25</v>
      </c>
      <c r="C48" s="22">
        <f t="shared" si="5"/>
        <v>3</v>
      </c>
      <c r="D48" s="22">
        <f t="shared" si="5"/>
        <v>2</v>
      </c>
      <c r="E48" s="22">
        <f t="shared" si="5"/>
        <v>237</v>
      </c>
      <c r="F48" s="22">
        <f t="shared" si="5"/>
        <v>3</v>
      </c>
      <c r="G48" s="22">
        <f t="shared" si="5"/>
        <v>1</v>
      </c>
      <c r="H48" s="315">
        <f t="shared" si="4"/>
        <v>271</v>
      </c>
    </row>
    <row r="49" spans="1:8" ht="12.75">
      <c r="A49" s="22"/>
      <c r="B49" s="24"/>
      <c r="C49" s="24"/>
      <c r="D49" s="24"/>
      <c r="E49" s="24"/>
      <c r="F49" s="24"/>
      <c r="G49" s="24"/>
      <c r="H49" s="24"/>
    </row>
    <row r="50" ht="12.75">
      <c r="A50" s="104" t="s">
        <v>311</v>
      </c>
    </row>
    <row r="51" spans="1:4" ht="12.75">
      <c r="A51" t="s">
        <v>0</v>
      </c>
      <c r="B51" s="373" t="s">
        <v>310</v>
      </c>
      <c r="C51" s="374"/>
      <c r="D51" s="375"/>
    </row>
    <row r="52" spans="2:4" ht="12.75">
      <c r="B52" s="314" t="s">
        <v>22</v>
      </c>
      <c r="C52" s="314" t="s">
        <v>23</v>
      </c>
      <c r="D52" s="314" t="s">
        <v>24</v>
      </c>
    </row>
    <row r="53" spans="1:4" ht="12.75">
      <c r="A53" s="307" t="s">
        <v>47</v>
      </c>
      <c r="B53" s="316">
        <v>2</v>
      </c>
      <c r="C53" s="316">
        <v>27</v>
      </c>
      <c r="D53" s="51">
        <v>14.375</v>
      </c>
    </row>
    <row r="54" spans="1:4" ht="12.75">
      <c r="A54" s="196" t="s">
        <v>48</v>
      </c>
      <c r="B54" s="57">
        <v>0.5</v>
      </c>
      <c r="C54" s="57">
        <v>22</v>
      </c>
      <c r="D54" s="57">
        <v>11.291666666666666</v>
      </c>
    </row>
    <row r="55" spans="1:4" ht="12.75">
      <c r="A55" s="196" t="s">
        <v>49</v>
      </c>
      <c r="B55" s="57">
        <v>10</v>
      </c>
      <c r="C55" s="57">
        <v>17</v>
      </c>
      <c r="D55" s="57">
        <v>12.666666666666666</v>
      </c>
    </row>
    <row r="56" spans="1:4" ht="12.75">
      <c r="A56" s="196" t="s">
        <v>50</v>
      </c>
      <c r="B56" s="57">
        <v>1</v>
      </c>
      <c r="C56" s="57">
        <v>36</v>
      </c>
      <c r="D56" s="57">
        <v>13.661538461538461</v>
      </c>
    </row>
    <row r="57" spans="1:4" ht="12.75">
      <c r="A57" s="196" t="s">
        <v>51</v>
      </c>
      <c r="B57" s="57">
        <v>1</v>
      </c>
      <c r="C57" s="57">
        <v>30</v>
      </c>
      <c r="D57" s="57">
        <v>12.795454545454545</v>
      </c>
    </row>
    <row r="58" spans="1:4" ht="12.75">
      <c r="A58" s="196" t="s">
        <v>52</v>
      </c>
      <c r="B58" s="57">
        <v>4</v>
      </c>
      <c r="C58" s="57">
        <v>22</v>
      </c>
      <c r="D58" s="57">
        <v>14.136363636363637</v>
      </c>
    </row>
    <row r="59" spans="1:4" ht="12.75">
      <c r="A59" s="196" t="s">
        <v>53</v>
      </c>
      <c r="B59" s="57">
        <v>1</v>
      </c>
      <c r="C59" s="57">
        <v>29</v>
      </c>
      <c r="D59" s="57">
        <v>18.7</v>
      </c>
    </row>
    <row r="60" spans="1:4" ht="12.75">
      <c r="A60" s="196" t="s">
        <v>54</v>
      </c>
      <c r="B60" s="57">
        <v>2</v>
      </c>
      <c r="C60" s="57">
        <v>22</v>
      </c>
      <c r="D60" s="57">
        <v>13</v>
      </c>
    </row>
    <row r="61" spans="1:4" ht="12.75">
      <c r="A61" s="196" t="s">
        <v>55</v>
      </c>
      <c r="B61" s="57">
        <v>1</v>
      </c>
      <c r="C61" s="57">
        <v>29</v>
      </c>
      <c r="D61" s="57">
        <v>15.5</v>
      </c>
    </row>
    <row r="62" spans="1:4" ht="12.75">
      <c r="A62" s="196" t="s">
        <v>56</v>
      </c>
      <c r="B62" s="57">
        <v>1</v>
      </c>
      <c r="C62" s="57">
        <v>34</v>
      </c>
      <c r="D62" s="57">
        <v>14.678571428571429</v>
      </c>
    </row>
    <row r="63" spans="1:4" ht="12.75">
      <c r="A63" s="196" t="s">
        <v>57</v>
      </c>
      <c r="B63" s="57">
        <v>1</v>
      </c>
      <c r="C63" s="57">
        <v>28</v>
      </c>
      <c r="D63" s="57">
        <v>16.428571428571427</v>
      </c>
    </row>
    <row r="64" spans="1:4" ht="12.75">
      <c r="A64" s="196" t="s">
        <v>58</v>
      </c>
      <c r="B64" s="57">
        <v>1</v>
      </c>
      <c r="C64" s="57">
        <v>29</v>
      </c>
      <c r="D64" s="57">
        <v>11.88888888888889</v>
      </c>
    </row>
    <row r="65" spans="1:4" ht="12.75">
      <c r="A65" s="196" t="s">
        <v>59</v>
      </c>
      <c r="B65" s="57">
        <v>1</v>
      </c>
      <c r="C65" s="57">
        <v>22</v>
      </c>
      <c r="D65" s="57">
        <v>8.285714285714286</v>
      </c>
    </row>
    <row r="66" spans="1:4" ht="12.75">
      <c r="A66" s="196" t="s">
        <v>60</v>
      </c>
      <c r="B66" s="57">
        <v>1</v>
      </c>
      <c r="C66" s="57">
        <v>30</v>
      </c>
      <c r="D66" s="57">
        <v>13.5</v>
      </c>
    </row>
    <row r="67" spans="1:4" ht="12.75">
      <c r="A67" s="196" t="s">
        <v>61</v>
      </c>
      <c r="B67" s="57">
        <v>1</v>
      </c>
      <c r="C67" s="57">
        <v>23</v>
      </c>
      <c r="D67" s="57">
        <v>11.933333333333334</v>
      </c>
    </row>
    <row r="68" spans="1:4" ht="12.75">
      <c r="A68" s="196" t="s">
        <v>62</v>
      </c>
      <c r="B68" s="57">
        <v>2</v>
      </c>
      <c r="C68" s="57">
        <v>41</v>
      </c>
      <c r="D68" s="57">
        <v>16.083333333333332</v>
      </c>
    </row>
    <row r="69" spans="1:4" ht="12.75">
      <c r="A69" s="196" t="s">
        <v>63</v>
      </c>
      <c r="B69" s="57">
        <v>1</v>
      </c>
      <c r="C69" s="57">
        <v>14</v>
      </c>
      <c r="D69" s="57">
        <v>7.5</v>
      </c>
    </row>
    <row r="70" spans="1:4" ht="12.75">
      <c r="A70" s="196"/>
      <c r="B70" s="94"/>
      <c r="C70" s="57"/>
      <c r="D70" s="57"/>
    </row>
    <row r="71" ht="12.75">
      <c r="A71" s="104" t="s">
        <v>312</v>
      </c>
    </row>
    <row r="72" spans="1:3" ht="12.75">
      <c r="A72" s="44" t="s">
        <v>0</v>
      </c>
      <c r="C72" s="44"/>
    </row>
    <row r="73" spans="1:4" ht="12.75">
      <c r="A73" s="22"/>
      <c r="B73" s="44" t="s">
        <v>22</v>
      </c>
      <c r="C73" s="317" t="s">
        <v>23</v>
      </c>
      <c r="D73" s="44" t="s">
        <v>24</v>
      </c>
    </row>
    <row r="74" spans="1:4" ht="12.75">
      <c r="A74" s="196" t="s">
        <v>47</v>
      </c>
      <c r="B74" s="57">
        <v>1</v>
      </c>
      <c r="C74" s="57">
        <v>17</v>
      </c>
      <c r="D74" s="57">
        <v>5.75</v>
      </c>
    </row>
    <row r="75" spans="1:4" ht="12.75">
      <c r="A75" s="196" t="s">
        <v>48</v>
      </c>
      <c r="B75" s="57">
        <v>0.5</v>
      </c>
      <c r="C75" s="57">
        <v>21</v>
      </c>
      <c r="D75" s="57">
        <v>5.863636363636363</v>
      </c>
    </row>
    <row r="76" spans="1:4" ht="12.75">
      <c r="A76" s="196" t="s">
        <v>63</v>
      </c>
      <c r="B76" s="57">
        <v>1</v>
      </c>
      <c r="C76" s="57">
        <v>14</v>
      </c>
      <c r="D76" s="57">
        <v>7.5</v>
      </c>
    </row>
    <row r="77" spans="1:4" ht="12.75">
      <c r="A77" s="196" t="s">
        <v>49</v>
      </c>
      <c r="B77" s="57">
        <v>7</v>
      </c>
      <c r="C77" s="57">
        <v>10</v>
      </c>
      <c r="D77" s="57">
        <v>8.5</v>
      </c>
    </row>
    <row r="78" spans="1:4" ht="12.75">
      <c r="A78" s="196" t="s">
        <v>50</v>
      </c>
      <c r="B78" s="57">
        <v>1</v>
      </c>
      <c r="C78" s="57">
        <v>32</v>
      </c>
      <c r="D78" s="57">
        <v>9.488461538461538</v>
      </c>
    </row>
    <row r="79" spans="1:4" ht="12.75">
      <c r="A79" s="196" t="s">
        <v>51</v>
      </c>
      <c r="B79" s="57">
        <v>1</v>
      </c>
      <c r="C79" s="57">
        <v>23</v>
      </c>
      <c r="D79" s="57">
        <v>6.204545454545454</v>
      </c>
    </row>
    <row r="80" spans="1:4" ht="12.75">
      <c r="A80" s="196" t="s">
        <v>52</v>
      </c>
      <c r="B80" s="57">
        <v>1</v>
      </c>
      <c r="C80" s="57">
        <v>12</v>
      </c>
      <c r="D80" s="57">
        <v>4.363636363636363</v>
      </c>
    </row>
    <row r="81" spans="1:4" ht="12.75">
      <c r="A81" s="196" t="s">
        <v>53</v>
      </c>
      <c r="B81" s="57">
        <v>0.5</v>
      </c>
      <c r="C81" s="57">
        <v>29</v>
      </c>
      <c r="D81" s="57">
        <v>6.7</v>
      </c>
    </row>
    <row r="82" spans="1:4" ht="12.75">
      <c r="A82" s="196" t="s">
        <v>54</v>
      </c>
      <c r="B82" s="57">
        <v>2</v>
      </c>
      <c r="C82" s="57">
        <v>20</v>
      </c>
      <c r="D82" s="57">
        <v>8.571428571428571</v>
      </c>
    </row>
    <row r="83" spans="1:4" ht="12.75">
      <c r="A83" s="196" t="s">
        <v>55</v>
      </c>
      <c r="B83" s="57">
        <v>1</v>
      </c>
      <c r="C83" s="57">
        <v>21</v>
      </c>
      <c r="D83" s="57">
        <v>7.571428571428571</v>
      </c>
    </row>
    <row r="84" spans="1:4" ht="12.75">
      <c r="A84" s="196" t="s">
        <v>56</v>
      </c>
      <c r="B84" s="57">
        <v>0.5</v>
      </c>
      <c r="C84" s="57">
        <v>15</v>
      </c>
      <c r="D84" s="57">
        <v>7.203703703703703</v>
      </c>
    </row>
    <row r="85" spans="1:4" ht="12.75">
      <c r="A85" s="196" t="s">
        <v>57</v>
      </c>
      <c r="B85" s="57">
        <v>0.5</v>
      </c>
      <c r="C85" s="57">
        <v>16</v>
      </c>
      <c r="D85" s="57">
        <v>5.846153846153846</v>
      </c>
    </row>
    <row r="86" spans="1:4" ht="12.75">
      <c r="A86" s="196" t="s">
        <v>58</v>
      </c>
      <c r="B86" s="57">
        <v>1</v>
      </c>
      <c r="C86" s="57">
        <v>18</v>
      </c>
      <c r="D86" s="57">
        <v>7.333333333333333</v>
      </c>
    </row>
    <row r="87" spans="1:4" ht="12.75">
      <c r="A87" s="196" t="s">
        <v>59</v>
      </c>
      <c r="B87" s="57">
        <v>1</v>
      </c>
      <c r="C87" s="57">
        <v>16</v>
      </c>
      <c r="D87" s="57">
        <v>5.238095238095238</v>
      </c>
    </row>
    <row r="88" spans="1:4" ht="12.75">
      <c r="A88" s="196" t="s">
        <v>60</v>
      </c>
      <c r="B88" s="57">
        <v>0.5</v>
      </c>
      <c r="C88" s="57">
        <v>22</v>
      </c>
      <c r="D88" s="57">
        <v>6.092105263157895</v>
      </c>
    </row>
    <row r="89" spans="1:4" ht="13.5" customHeight="1">
      <c r="A89" s="196" t="s">
        <v>61</v>
      </c>
      <c r="B89" s="57">
        <v>2</v>
      </c>
      <c r="C89" s="57">
        <v>19</v>
      </c>
      <c r="D89" s="57">
        <v>7.666666666666667</v>
      </c>
    </row>
    <row r="90" spans="1:4" ht="12.75">
      <c r="A90" s="196" t="s">
        <v>62</v>
      </c>
      <c r="B90" s="57">
        <v>1</v>
      </c>
      <c r="C90" s="57">
        <v>19</v>
      </c>
      <c r="D90" s="57">
        <v>8.833333333333334</v>
      </c>
    </row>
  </sheetData>
  <mergeCells count="3">
    <mergeCell ref="E6:G6"/>
    <mergeCell ref="B6:D6"/>
    <mergeCell ref="B51:D51"/>
  </mergeCells>
  <printOptions/>
  <pageMargins left="0.75" right="0.75" top="1" bottom="1" header="0.5" footer="0.5"/>
  <pageSetup horizontalDpi="600" verticalDpi="600" orientation="landscape" scale="96" r:id="rId1"/>
  <headerFooter alignWithMargins="0">
    <oddHeader>&amp;L&amp;"Arial Black,Regular"2001 Survey&amp;R&amp;"Arial Black,Regular"Administrators</oddHeader>
    <oddFooter>&amp;L&amp;F&amp;C&amp;D&amp;R&amp;P of &amp;N</oddFooter>
  </headerFooter>
  <rowBreaks count="3" manualBreakCount="3">
    <brk id="27" max="7" man="1"/>
    <brk id="49" max="7" man="1"/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Eula Aiken</cp:lastModifiedBy>
  <cp:lastPrinted>2005-11-20T23:29:43Z</cp:lastPrinted>
  <dcterms:created xsi:type="dcterms:W3CDTF">2005-08-30T13:22:38Z</dcterms:created>
  <dcterms:modified xsi:type="dcterms:W3CDTF">2005-11-20T23:31:46Z</dcterms:modified>
  <cp:category/>
  <cp:version/>
  <cp:contentType/>
  <cp:contentStatus/>
</cp:coreProperties>
</file>